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ede48412a3992/Desktop/2026 Inwood Land Tables ^0 ECF's/"/>
    </mc:Choice>
  </mc:AlternateContent>
  <xr:revisionPtr revIDLastSave="24" documentId="8_{F54675A8-82C3-4C42-9BB3-8017586C1FEB}" xr6:coauthVersionLast="47" xr6:coauthVersionMax="47" xr10:uidLastSave="{2F818677-7205-4C51-A78A-8ACA727E1072}"/>
  <bookViews>
    <workbookView xWindow="-110" yWindow="-110" windowWidth="25820" windowHeight="10300" firstSheet="1" activeTab="5" xr2:uid="{F81983E9-FE70-492C-B5D1-500AD661E11A}"/>
  </bookViews>
  <sheets>
    <sheet name="2026 Residential Land Table" sheetId="1" r:id="rId1"/>
    <sheet name="2026 Waterfront FF Values" sheetId="2" r:id="rId2"/>
    <sheet name="2026 Residential ECF" sheetId="4" r:id="rId3"/>
    <sheet name="2026 Stueben ECF" sheetId="5" r:id="rId4"/>
    <sheet name="2026 Watefront ECF" sheetId="6" r:id="rId5"/>
    <sheet name="2026 AG ECF" sheetId="3" r:id="rId6"/>
    <sheet name="2026 Commercial ECF" sheetId="7" r:id="rId7"/>
    <sheet name="2026 Commercial Land Table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8" l="1"/>
  <c r="E45" i="8"/>
  <c r="D45" i="8"/>
  <c r="F44" i="8"/>
  <c r="F43" i="8"/>
  <c r="F42" i="8"/>
  <c r="F38" i="8"/>
  <c r="E38" i="8"/>
  <c r="D38" i="8"/>
  <c r="F37" i="8"/>
  <c r="F36" i="8"/>
  <c r="F35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N15" i="6"/>
  <c r="K15" i="6"/>
  <c r="I15" i="6"/>
  <c r="J16" i="6" s="1"/>
  <c r="H15" i="6"/>
  <c r="E15" i="6"/>
  <c r="Q14" i="6"/>
  <c r="M14" i="6"/>
  <c r="O14" i="6" s="1"/>
  <c r="J14" i="6"/>
  <c r="Q13" i="6"/>
  <c r="O13" i="6"/>
  <c r="M13" i="6"/>
  <c r="J13" i="6"/>
  <c r="Q12" i="6"/>
  <c r="O12" i="6"/>
  <c r="M12" i="6"/>
  <c r="J12" i="6"/>
  <c r="M11" i="6"/>
  <c r="Q11" i="6" s="1"/>
  <c r="J11" i="6"/>
  <c r="M10" i="6"/>
  <c r="Q10" i="6" s="1"/>
  <c r="J10" i="6"/>
  <c r="M9" i="6"/>
  <c r="O9" i="6" s="1"/>
  <c r="J9" i="6"/>
  <c r="Q8" i="6"/>
  <c r="M8" i="6"/>
  <c r="O8" i="6" s="1"/>
  <c r="J8" i="6"/>
  <c r="Q7" i="6"/>
  <c r="O7" i="6"/>
  <c r="M7" i="6"/>
  <c r="J7" i="6"/>
  <c r="Q6" i="6"/>
  <c r="O6" i="6"/>
  <c r="M6" i="6"/>
  <c r="J6" i="6"/>
  <c r="M5" i="6"/>
  <c r="Q5" i="6" s="1"/>
  <c r="J5" i="6"/>
  <c r="M4" i="6"/>
  <c r="Q4" i="6" s="1"/>
  <c r="J4" i="6"/>
  <c r="J17" i="6" s="1"/>
  <c r="M3" i="6"/>
  <c r="O3" i="6" s="1"/>
  <c r="J3" i="6"/>
  <c r="Q2" i="6"/>
  <c r="M2" i="6"/>
  <c r="M15" i="6" s="1"/>
  <c r="O16" i="6" s="1"/>
  <c r="J2" i="6"/>
  <c r="O5" i="6" l="1"/>
  <c r="O2" i="6"/>
  <c r="Q3" i="6"/>
  <c r="Q9" i="6"/>
  <c r="O11" i="6"/>
  <c r="O10" i="6"/>
  <c r="O4" i="6"/>
  <c r="Q15" i="6" l="1"/>
  <c r="O17" i="6"/>
  <c r="R16" i="6"/>
  <c r="R11" i="6" l="1"/>
  <c r="R5" i="6"/>
  <c r="R15" i="6"/>
  <c r="R14" i="6"/>
  <c r="R12" i="6"/>
  <c r="R9" i="6"/>
  <c r="R3" i="6"/>
  <c r="R6" i="6"/>
  <c r="R13" i="6"/>
  <c r="R2" i="6"/>
  <c r="R10" i="6"/>
  <c r="R4" i="6"/>
  <c r="R7" i="6"/>
  <c r="R8" i="6"/>
  <c r="R17" i="6" l="1"/>
  <c r="T17" i="6" s="1"/>
  <c r="N7" i="5"/>
  <c r="K7" i="5"/>
  <c r="I7" i="5"/>
  <c r="J8" i="5" s="1"/>
  <c r="H7" i="5"/>
  <c r="E7" i="5"/>
  <c r="O6" i="5"/>
  <c r="M6" i="5"/>
  <c r="Q6" i="5" s="1"/>
  <c r="J6" i="5"/>
  <c r="Q5" i="5"/>
  <c r="M5" i="5"/>
  <c r="O5" i="5" s="1"/>
  <c r="J5" i="5"/>
  <c r="Q4" i="5"/>
  <c r="O4" i="5"/>
  <c r="M4" i="5"/>
  <c r="J4" i="5"/>
  <c r="M3" i="5"/>
  <c r="Q3" i="5" s="1"/>
  <c r="J3" i="5"/>
  <c r="M2" i="5"/>
  <c r="Q2" i="5" s="1"/>
  <c r="J2" i="5"/>
  <c r="J9" i="5" s="1"/>
  <c r="Q7" i="5" l="1"/>
  <c r="M7" i="5"/>
  <c r="O8" i="5" s="1"/>
  <c r="O3" i="5"/>
  <c r="O2" i="5"/>
  <c r="O9" i="5" l="1"/>
  <c r="R8" i="5"/>
  <c r="R3" i="5" l="1"/>
  <c r="R6" i="5"/>
  <c r="R7" i="5"/>
  <c r="R4" i="5"/>
  <c r="R5" i="5"/>
  <c r="R2" i="5"/>
  <c r="R9" i="5" l="1"/>
  <c r="T9" i="5" s="1"/>
  <c r="N11" i="4"/>
  <c r="K11" i="4"/>
  <c r="I11" i="4"/>
  <c r="J12" i="4" s="1"/>
  <c r="H11" i="4"/>
  <c r="E11" i="4"/>
  <c r="Q10" i="4"/>
  <c r="O10" i="4"/>
  <c r="M10" i="4"/>
  <c r="J10" i="4"/>
  <c r="Q9" i="4"/>
  <c r="M9" i="4"/>
  <c r="O9" i="4" s="1"/>
  <c r="J9" i="4"/>
  <c r="Q8" i="4"/>
  <c r="O8" i="4"/>
  <c r="M8" i="4"/>
  <c r="J8" i="4"/>
  <c r="M7" i="4"/>
  <c r="Q7" i="4" s="1"/>
  <c r="J7" i="4"/>
  <c r="M6" i="4"/>
  <c r="Q6" i="4" s="1"/>
  <c r="J6" i="4"/>
  <c r="M5" i="4"/>
  <c r="O5" i="4" s="1"/>
  <c r="J5" i="4"/>
  <c r="Q4" i="4"/>
  <c r="O4" i="4"/>
  <c r="M4" i="4"/>
  <c r="J4" i="4"/>
  <c r="Q3" i="4"/>
  <c r="M3" i="4"/>
  <c r="O3" i="4" s="1"/>
  <c r="J3" i="4"/>
  <c r="Q2" i="4"/>
  <c r="O2" i="4"/>
  <c r="M2" i="4"/>
  <c r="M11" i="4" s="1"/>
  <c r="O12" i="4" s="1"/>
  <c r="J2" i="4"/>
  <c r="J13" i="4" s="1"/>
  <c r="Q11" i="4" l="1"/>
  <c r="O6" i="4"/>
  <c r="R12" i="4" s="1"/>
  <c r="Q5" i="4"/>
  <c r="O7" i="4"/>
  <c r="O13" i="4" l="1"/>
  <c r="R7" i="4" l="1"/>
  <c r="R9" i="4"/>
  <c r="R11" i="4"/>
  <c r="R10" i="4"/>
  <c r="R5" i="4"/>
  <c r="R6" i="4"/>
  <c r="R8" i="4"/>
  <c r="R2" i="4"/>
  <c r="R3" i="4"/>
  <c r="R4" i="4"/>
  <c r="R13" i="4" l="1"/>
  <c r="T13" i="4" s="1"/>
  <c r="N11" i="3"/>
  <c r="K11" i="3"/>
  <c r="I11" i="3"/>
  <c r="H11" i="3"/>
  <c r="J12" i="3" s="1"/>
  <c r="E11" i="3"/>
  <c r="M10" i="3"/>
  <c r="O10" i="3" s="1"/>
  <c r="J10" i="3"/>
  <c r="M9" i="3"/>
  <c r="O9" i="3" s="1"/>
  <c r="J9" i="3"/>
  <c r="M8" i="3"/>
  <c r="O8" i="3" s="1"/>
  <c r="J8" i="3"/>
  <c r="M7" i="3"/>
  <c r="O7" i="3" s="1"/>
  <c r="J7" i="3"/>
  <c r="M6" i="3"/>
  <c r="O6" i="3" s="1"/>
  <c r="J6" i="3"/>
  <c r="M5" i="3"/>
  <c r="O5" i="3" s="1"/>
  <c r="J5" i="3"/>
  <c r="M4" i="3"/>
  <c r="O4" i="3" s="1"/>
  <c r="J4" i="3"/>
  <c r="M3" i="3"/>
  <c r="O3" i="3" s="1"/>
  <c r="J3" i="3"/>
  <c r="J13" i="3" s="1"/>
  <c r="M2" i="3"/>
  <c r="O2" i="3" s="1"/>
  <c r="J2" i="3"/>
  <c r="R12" i="3" l="1"/>
  <c r="O13" i="3"/>
  <c r="M11" i="3"/>
  <c r="O12" i="3" s="1"/>
  <c r="R9" i="3" l="1"/>
  <c r="R6" i="3"/>
  <c r="R3" i="3"/>
  <c r="R11" i="3"/>
  <c r="R10" i="3"/>
  <c r="R7" i="3"/>
  <c r="R4" i="3"/>
  <c r="R8" i="3"/>
  <c r="R5" i="3"/>
  <c r="R2" i="3"/>
  <c r="R13" i="3" l="1"/>
  <c r="T13" i="3" s="1"/>
  <c r="F63" i="1" l="1"/>
  <c r="D27" i="1"/>
  <c r="E27" i="1"/>
  <c r="F20" i="1"/>
  <c r="F14" i="1"/>
  <c r="F15" i="1"/>
  <c r="F13" i="1"/>
  <c r="D54" i="1"/>
  <c r="E54" i="1"/>
  <c r="F57" i="1"/>
  <c r="F67" i="1"/>
  <c r="E64" i="1"/>
  <c r="F60" i="1"/>
  <c r="F49" i="1"/>
  <c r="F50" i="1"/>
  <c r="F26" i="1"/>
  <c r="F23" i="1"/>
  <c r="F19" i="1"/>
  <c r="F27" i="1" l="1"/>
  <c r="F58" i="1"/>
  <c r="F47" i="1"/>
  <c r="F43" i="1"/>
  <c r="F40" i="1"/>
  <c r="F31" i="1"/>
  <c r="F30" i="1"/>
  <c r="F25" i="1"/>
  <c r="D16" i="1"/>
  <c r="E16" i="1"/>
  <c r="F12" i="1"/>
  <c r="F7" i="1"/>
  <c r="F32" i="1"/>
  <c r="F72" i="1"/>
  <c r="F71" i="1"/>
  <c r="F70" i="1"/>
  <c r="F69" i="1"/>
  <c r="F68" i="1"/>
  <c r="E73" i="1"/>
  <c r="D64" i="1"/>
  <c r="D73" i="1" s="1"/>
  <c r="F62" i="1"/>
  <c r="F61" i="1"/>
  <c r="F59" i="1"/>
  <c r="F53" i="1"/>
  <c r="F52" i="1"/>
  <c r="F51" i="1"/>
  <c r="F48" i="1"/>
  <c r="E44" i="1"/>
  <c r="D44" i="1"/>
  <c r="F41" i="1"/>
  <c r="F42" i="1"/>
  <c r="F39" i="1"/>
  <c r="E36" i="1"/>
  <c r="D36" i="1"/>
  <c r="F35" i="1"/>
  <c r="F34" i="1"/>
  <c r="F33" i="1"/>
  <c r="F24" i="1"/>
  <c r="J21" i="1"/>
  <c r="F22" i="1"/>
  <c r="J20" i="1"/>
  <c r="J19" i="1"/>
  <c r="F21" i="1"/>
  <c r="J18" i="1"/>
  <c r="J17" i="1"/>
  <c r="J16" i="1"/>
  <c r="J15" i="1"/>
  <c r="J14" i="1"/>
  <c r="J13" i="1"/>
  <c r="J12" i="1"/>
  <c r="J11" i="1"/>
  <c r="J10" i="1"/>
  <c r="J9" i="1"/>
  <c r="J8" i="1"/>
  <c r="E9" i="1"/>
  <c r="D9" i="1"/>
  <c r="J7" i="1"/>
  <c r="F8" i="1"/>
  <c r="J6" i="1"/>
  <c r="F6" i="1"/>
  <c r="F16" i="1" l="1"/>
  <c r="F54" i="1"/>
  <c r="F9" i="1"/>
  <c r="F36" i="1"/>
  <c r="F44" i="1"/>
  <c r="F73" i="1"/>
  <c r="F64" i="1"/>
</calcChain>
</file>

<file path=xl/sharedStrings.xml><?xml version="1.0" encoding="utf-8"?>
<sst xmlns="http://schemas.openxmlformats.org/spreadsheetml/2006/main" count="1036" uniqueCount="260">
  <si>
    <t>Residential/AG Land Table</t>
  </si>
  <si>
    <t>Parcel Number</t>
  </si>
  <si>
    <t>Sale Date</t>
  </si>
  <si>
    <t>Sale Price</t>
  </si>
  <si>
    <t>Net Acres</t>
  </si>
  <si>
    <t>Dollars/Acre</t>
  </si>
  <si>
    <t>Other Parcels in Sale</t>
  </si>
  <si>
    <t>*Rates calculated on this page used for</t>
  </si>
  <si>
    <t>residential, agricultural, waterfront per acre rates*</t>
  </si>
  <si>
    <t>Under 1 Acre</t>
  </si>
  <si>
    <t>77004-475-023-00</t>
  </si>
  <si>
    <t>No</t>
  </si>
  <si>
    <t>Acres</t>
  </si>
  <si>
    <t>Ave Sale $</t>
  </si>
  <si>
    <t>$/Acre</t>
  </si>
  <si>
    <t>49-004-590-005-00</t>
  </si>
  <si>
    <t>49-010-570-005-26</t>
  </si>
  <si>
    <t>Totals:</t>
  </si>
  <si>
    <t>1 to 5 Acres</t>
  </si>
  <si>
    <t>49-010-123-040-60</t>
  </si>
  <si>
    <t>Yes</t>
  </si>
  <si>
    <t>49-009-412-001-40</t>
  </si>
  <si>
    <t>5 to 9.99 Acres</t>
  </si>
  <si>
    <t>49-009-207-001-80</t>
  </si>
  <si>
    <t>49-009-226-002-70</t>
  </si>
  <si>
    <t>77004-021-009-00</t>
  </si>
  <si>
    <t>77004-133-006-10</t>
  </si>
  <si>
    <t>77004-021-006-11</t>
  </si>
  <si>
    <t>77006-217-002-00</t>
  </si>
  <si>
    <t>20 to 39.99 Acres</t>
  </si>
  <si>
    <t>49-009-207-001-30</t>
  </si>
  <si>
    <t>49-009-207-001-70</t>
  </si>
  <si>
    <t>49-009-426-005-00</t>
  </si>
  <si>
    <t>77007-413-007-00 (Ag)</t>
  </si>
  <si>
    <t>77006-208-001-00</t>
  </si>
  <si>
    <t>77006-208-016-00</t>
  </si>
  <si>
    <t>77006-211-002-00</t>
  </si>
  <si>
    <t>77007-309-001-50 (ag)</t>
  </si>
  <si>
    <t>77004-017-016-00</t>
  </si>
  <si>
    <t>77004-019-002-40</t>
  </si>
  <si>
    <t>49-009-424-005-00</t>
  </si>
  <si>
    <t>Over 100 Acres</t>
  </si>
  <si>
    <t>77-008-226-006-00</t>
  </si>
  <si>
    <t>77008-227-008-00, 227-008-00, 227-011-00, 227-011-10</t>
  </si>
  <si>
    <t>49-009-226-004-00</t>
  </si>
  <si>
    <t>49-009-800-001-02</t>
  </si>
  <si>
    <t>77001-128-001-00 (ag)</t>
  </si>
  <si>
    <t>77006-117-005-00</t>
  </si>
  <si>
    <t>77006-120-001-00, 120-012-00, 120-014-00, 121-003-00, 121-006-00</t>
  </si>
  <si>
    <t>2026 Inwood Township</t>
  </si>
  <si>
    <t>*Applied for 2026*</t>
  </si>
  <si>
    <t>77004-030-001-00</t>
  </si>
  <si>
    <t>77004-320-013-00</t>
  </si>
  <si>
    <t>77004-229-002-10</t>
  </si>
  <si>
    <t>Sum</t>
  </si>
  <si>
    <t>Average</t>
  </si>
  <si>
    <t>Running Total</t>
  </si>
  <si>
    <t>Count</t>
  </si>
  <si>
    <t>77006-108-023-00</t>
  </si>
  <si>
    <t>77006-203-013-10</t>
  </si>
  <si>
    <t>77006-006-019-00</t>
  </si>
  <si>
    <t>77006-006-012-00</t>
  </si>
  <si>
    <t>77006-202-017-00</t>
  </si>
  <si>
    <t>77006-130-010-20</t>
  </si>
  <si>
    <t>77008-082-015-00</t>
  </si>
  <si>
    <t>77008-081-014-80</t>
  </si>
  <si>
    <t>77008-212-013-00</t>
  </si>
  <si>
    <t>77003-167-002-00</t>
  </si>
  <si>
    <t>77003-110-001-00</t>
  </si>
  <si>
    <t>77006-227-001-00</t>
  </si>
  <si>
    <t>77006-133-014-00</t>
  </si>
  <si>
    <t>77003-109-011-00</t>
  </si>
  <si>
    <t>77006-004-001-00</t>
  </si>
  <si>
    <t>77008-202-007-00</t>
  </si>
  <si>
    <t>008-203-004-00, 203-005-00</t>
  </si>
  <si>
    <t>77003-109-002-00</t>
  </si>
  <si>
    <t>40 Acres</t>
  </si>
  <si>
    <t>77005-218-008-07</t>
  </si>
  <si>
    <t>11 to 20 Acres</t>
  </si>
  <si>
    <t>50 to 100 Acres</t>
  </si>
  <si>
    <t>Street Address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</si>
  <si>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</si>
  <si>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</si>
  <si>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</si>
  <si>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</si>
  <si>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</si>
  <si>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</si>
  <si>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</si>
  <si>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</si>
  <si>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</si>
  <si>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Dollars/FF</t>
  </si>
  <si>
    <t>Inspected Date</t>
  </si>
  <si>
    <t>Class</t>
  </si>
  <si>
    <t>Waterfront Name</t>
  </si>
  <si>
    <t>Average Waterfront</t>
  </si>
  <si>
    <t>004-430-026-00</t>
  </si>
  <si>
    <t>WD</t>
  </si>
  <si>
    <t>03-ARM'S LENGTH</t>
  </si>
  <si>
    <t>401</t>
  </si>
  <si>
    <t>STRAITS LAKE</t>
  </si>
  <si>
    <t>FF Values</t>
  </si>
  <si>
    <t>004-431-016-00</t>
  </si>
  <si>
    <t>5912N CORNER LAKE RD</t>
  </si>
  <si>
    <t>19-MULTI PARCEL ARM'S LENGTH</t>
  </si>
  <si>
    <t>OSTRANDER LAKE</t>
  </si>
  <si>
    <t>004-431-020-00</t>
  </si>
  <si>
    <t>5845N W STRAITS LAKE</t>
  </si>
  <si>
    <t>004-431-072-10</t>
  </si>
  <si>
    <t>004-431-032-10</t>
  </si>
  <si>
    <t>5609N CAMEL RIDER DR</t>
  </si>
  <si>
    <t>201</t>
  </si>
  <si>
    <t>TOMASH LAKE</t>
  </si>
  <si>
    <t>004-431-033-00</t>
  </si>
  <si>
    <t>5603N CAMEL RIDER DR</t>
  </si>
  <si>
    <t>DEEP LAKE</t>
  </si>
  <si>
    <t>004-431-042-00</t>
  </si>
  <si>
    <t>5711N CAMEL RIDERS DR</t>
  </si>
  <si>
    <t>004-450-001-00</t>
  </si>
  <si>
    <t>11528W GEORGE ST</t>
  </si>
  <si>
    <t>INDIAN RIVER</t>
  </si>
  <si>
    <t>004-450-016-00</t>
  </si>
  <si>
    <t>11464W GEORGE ST</t>
  </si>
  <si>
    <t>004-550-025-00</t>
  </si>
  <si>
    <t>5795N OSTRANDER LAKE DR</t>
  </si>
  <si>
    <t>004-550-026-00</t>
  </si>
  <si>
    <t>CORNER LAKE</t>
  </si>
  <si>
    <t>004-550-039-00</t>
  </si>
  <si>
    <t>5708 N CORNER LAKE</t>
  </si>
  <si>
    <t>402</t>
  </si>
  <si>
    <t>004-625-009-00</t>
  </si>
  <si>
    <t>5438N HUTT RD</t>
  </si>
  <si>
    <t xml:space="preserve">THREE ISLAND LAKE </t>
  </si>
  <si>
    <t>004-700-011-00</t>
  </si>
  <si>
    <t>Sale. Ratio =&gt;</t>
  </si>
  <si>
    <t>Std. Dev. =&gt;</t>
  </si>
  <si>
    <t>per FF=&gt;</t>
  </si>
  <si>
    <t xml:space="preserve">Below AVG </t>
  </si>
  <si>
    <t>004-329-012-00</t>
  </si>
  <si>
    <t>11463W CO RD 437</t>
  </si>
  <si>
    <t>Waterfront FF Values</t>
  </si>
  <si>
    <t>Prime Waterfront</t>
  </si>
  <si>
    <t>2026 Thunder Lake</t>
  </si>
  <si>
    <t>Average FF Values</t>
  </si>
  <si>
    <t>004-219-019-00</t>
  </si>
  <si>
    <t>11617W RAMSDAM RD</t>
  </si>
  <si>
    <t>THUNDER LAKE</t>
  </si>
  <si>
    <t>004-219-020-00</t>
  </si>
  <si>
    <t>11613W RAMSDAM RD</t>
  </si>
  <si>
    <t>004-219-022-00</t>
  </si>
  <si>
    <t>RAMSDAM RD</t>
  </si>
  <si>
    <t>004-219-021-00</t>
  </si>
  <si>
    <t>004-220-013-00</t>
  </si>
  <si>
    <t>4024N BLOOM</t>
  </si>
  <si>
    <t>004-220-013-01</t>
  </si>
  <si>
    <t>004-230-004-00</t>
  </si>
  <si>
    <t>11694 W THUNDER LAKE RD</t>
  </si>
  <si>
    <t>Below AVG FF Values</t>
  </si>
  <si>
    <t>Land + Yard</t>
  </si>
  <si>
    <t>Bldg. Residual</t>
  </si>
  <si>
    <t>Cost Man. $</t>
  </si>
  <si>
    <t>E.C.F.</t>
  </si>
  <si>
    <t>Floor Area</t>
  </si>
  <si>
    <t>ECF Area</t>
  </si>
  <si>
    <t>Dev. by Mean (%)</t>
  </si>
  <si>
    <t>Land Value</t>
  </si>
  <si>
    <t>Property Class</t>
  </si>
  <si>
    <t>Agricultural "AG" ECF</t>
  </si>
  <si>
    <t>004-004-011-00</t>
  </si>
  <si>
    <t>MLC</t>
  </si>
  <si>
    <t>004</t>
  </si>
  <si>
    <t>004-004-010-00</t>
  </si>
  <si>
    <t>*All parcels either Ag</t>
  </si>
  <si>
    <t>004-006-003-00</t>
  </si>
  <si>
    <t>647N FOX RD</t>
  </si>
  <si>
    <t>003</t>
  </si>
  <si>
    <t>or verified "Ag like"*</t>
  </si>
  <si>
    <t>004-010-011-00</t>
  </si>
  <si>
    <t>191N STATE HWY M-149</t>
  </si>
  <si>
    <t>004-010-012-00</t>
  </si>
  <si>
    <t>004-017-009-00</t>
  </si>
  <si>
    <t>11473W CO RD 442</t>
  </si>
  <si>
    <t>004-017-009-50</t>
  </si>
  <si>
    <t>11429W CO RD 442</t>
  </si>
  <si>
    <t>004-017-011-00</t>
  </si>
  <si>
    <t>104N CO RD 442</t>
  </si>
  <si>
    <t>004-021-006-10</t>
  </si>
  <si>
    <t>11100W DAVIDSON RD</t>
  </si>
  <si>
    <t>004-132-005-01</t>
  </si>
  <si>
    <t>1097N CO RD 437</t>
  </si>
  <si>
    <t>004-133-001-00</t>
  </si>
  <si>
    <t>10987W CO RD 453</t>
  </si>
  <si>
    <t>E.C.F. =&gt;</t>
  </si>
  <si>
    <t>Std. Deviation=&gt;</t>
  </si>
  <si>
    <t>Ave. E.C.F. =&gt;</t>
  </si>
  <si>
    <t>Ave. Variance=&gt;</t>
  </si>
  <si>
    <t>Coefficient of Var=&gt;</t>
  </si>
  <si>
    <t>$/Sq.Ft.</t>
  </si>
  <si>
    <t>Residential ECF</t>
  </si>
  <si>
    <t>004-011-010-50</t>
  </si>
  <si>
    <t>40N STATE HWY M-149</t>
  </si>
  <si>
    <t>004-014-007-00</t>
  </si>
  <si>
    <t>10307W STATE HWY M-149</t>
  </si>
  <si>
    <t>004-020-005-00</t>
  </si>
  <si>
    <t>450S CO RD 442</t>
  </si>
  <si>
    <t>004-030-009-00</t>
  </si>
  <si>
    <t>1031S CO RD 442</t>
  </si>
  <si>
    <t>004-219-011-30</t>
  </si>
  <si>
    <t>11624W RAMSDAM RD</t>
  </si>
  <si>
    <t>004-220-004-00</t>
  </si>
  <si>
    <t>4120N CO RD 437</t>
  </si>
  <si>
    <t>Stueben ECF</t>
  </si>
  <si>
    <t>004-320-019-00</t>
  </si>
  <si>
    <t>11333W CO RD 437</t>
  </si>
  <si>
    <t>Waterfront ECF</t>
  </si>
  <si>
    <t>004-318-010-10</t>
  </si>
  <si>
    <t>11744W CO RD 437</t>
  </si>
  <si>
    <t xml:space="preserve">BYERS LAKE </t>
  </si>
  <si>
    <t>Commercial ECF</t>
  </si>
  <si>
    <t>004-007-006-10</t>
  </si>
  <si>
    <t>004-031-002-00</t>
  </si>
  <si>
    <t>11798W US HWY 2</t>
  </si>
  <si>
    <t>004-031-012-20</t>
  </si>
  <si>
    <t>11872W US HWY 2</t>
  </si>
  <si>
    <t>004-320-008-00</t>
  </si>
  <si>
    <t>11314W CO RD 437</t>
  </si>
  <si>
    <t>004-407-001-00</t>
  </si>
  <si>
    <t>7584 N FF HWY 13</t>
  </si>
  <si>
    <t>Commercial Land Table</t>
  </si>
  <si>
    <t>*Largest Commercial parcel</t>
  </si>
  <si>
    <t>is 40 Acres*</t>
  </si>
  <si>
    <t>77004-031-002-00</t>
  </si>
  <si>
    <t>77005-009-008-10</t>
  </si>
  <si>
    <t>49-009-401-007-00</t>
  </si>
  <si>
    <t>77004-031-012-20</t>
  </si>
  <si>
    <t>5 to 20 Acres</t>
  </si>
  <si>
    <t>77006-216-021-00</t>
  </si>
  <si>
    <t>006-216-020-10</t>
  </si>
  <si>
    <t>77004-407-001-00</t>
  </si>
  <si>
    <t>77006-108-042-00</t>
  </si>
  <si>
    <t>20 Acres &amp; Above</t>
  </si>
  <si>
    <t>77004-031-003-00</t>
  </si>
  <si>
    <t>49-009-218-003-02</t>
  </si>
  <si>
    <t>302</t>
  </si>
  <si>
    <t>49-009-413-001-10</t>
  </si>
  <si>
    <r>
      <t>402/*</t>
    </r>
    <r>
      <rPr>
        <i/>
        <sz val="11"/>
        <color theme="1"/>
        <rFont val="Calibri"/>
        <family val="2"/>
        <scheme val="minor"/>
      </rPr>
      <t>202 at time of Sale</t>
    </r>
  </si>
  <si>
    <t>77008-064-013-10</t>
  </si>
  <si>
    <t>008-065-012-10</t>
  </si>
  <si>
    <t>Total Acres</t>
  </si>
  <si>
    <t>Gravel/Mining Pits</t>
  </si>
  <si>
    <t>Vacant Sales</t>
  </si>
  <si>
    <t>*Gravel/Mining Pits*</t>
  </si>
  <si>
    <t>Avg Pit Per Acre</t>
  </si>
  <si>
    <t>77005-004-019-00</t>
  </si>
  <si>
    <t>49-011-324-003-00</t>
  </si>
  <si>
    <t>no</t>
  </si>
  <si>
    <t>49-003-405-002-20</t>
  </si>
  <si>
    <t>Prime Pit Per Acre</t>
  </si>
  <si>
    <t>77004-009-004-00</t>
  </si>
  <si>
    <t>$15000/5 acres &amp; Below</t>
  </si>
  <si>
    <t xml:space="preserve">2026 Commercial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</si>
</sst>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164" formatCode="mm/dd/yy"/>
    <numFmt numFmtId="165" formatCode="#0.0_);[Red]\(#0.0\)"/>
    <numFmt numFmtId="166" formatCode="#,##0.0_);[Red]\(#,##0.0\)"/>
    <numFmt numFmtId="167" formatCode="&quot;$&quot;#,##0"/>
    <numFmt numFmtId="168" formatCode="#0.00_);[Red]\(#0.00\)"/>
    <numFmt numFmtId="169" formatCode="&quot;$&quot;#,##0_);[Red]\(&quot;$&quot;#,##0.00\)"/>
    <numFmt numFmtId="170" formatCode="#0.000_);[Red]\(#0.000\)"/>
    <numFmt numFmtId="171" formatCode="#0.0000_);[Red]\(#0.0000\)"/>
    <numFmt numFmtId="172" formatCode="&quot;$&quot;#0.00_);[Red]\(&quot;$&quot;#0.00\)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666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808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12"/>
      <color rgb="FF00808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0" fillId="3" borderId="0" xfId="0" applyFill="1"/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1" xfId="0" applyBorder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0" xfId="0"/>
    <xf numFmtId="0" fontId="11" fillId="4" borderId="4" xfId="0" applyFont="1" applyFill="1" applyBorder="1"/>
    <xf numFmtId="6" fontId="0" fillId="0" borderId="0" xfId="0" applyNumberFormat="1"/>
    <xf numFmtId="164" fontId="0" fillId="0" borderId="0" xfId="0" applyNumberFormat="1"/>
    <xf numFmtId="40" fontId="0" fillId="0" borderId="0" xfId="0" applyNumberFormat="1"/>
    <xf numFmtId="8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/>
    </xf>
    <xf numFmtId="170" fontId="6" fillId="5" borderId="1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6" fontId="11" fillId="4" borderId="1" xfId="0" applyNumberFormat="1" applyFont="1" applyFill="1" applyBorder="1" applyAlignment="1">
      <alignment horizontal="center"/>
    </xf>
    <xf numFmtId="168" fontId="11" fillId="4" borderId="1" xfId="0" applyNumberFormat="1" applyFont="1" applyFill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6" fontId="11" fillId="2" borderId="1" xfId="0" applyNumberFormat="1" applyFont="1" applyFill="1" applyBorder="1" applyAlignment="1">
      <alignment horizontal="center"/>
    </xf>
    <xf numFmtId="169" fontId="11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6" fontId="6" fillId="5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5" borderId="5" xfId="0" applyFont="1" applyFill="1" applyBorder="1" applyAlignment="1">
      <alignment horizontal="left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5" borderId="1" xfId="0" applyFont="1" applyFill="1" applyBorder="1" applyAlignment="1">
      <alignment horizontal="left"/>
    </xf>
    <xf numFmtId="0" fontId="14" fillId="5" borderId="0" xfId="0" applyFont="1" applyFill="1" applyAlignment="1">
      <alignment horizontal="center"/>
    </xf>
    <xf numFmtId="6" fontId="11" fillId="3" borderId="1" xfId="0" applyNumberFormat="1" applyFont="1" applyFill="1" applyBorder="1" applyAlignment="1">
      <alignment horizontal="center"/>
    </xf>
    <xf numFmtId="169" fontId="11" fillId="3" borderId="1" xfId="0" applyNumberFormat="1" applyFont="1" applyFill="1" applyBorder="1" applyAlignment="1">
      <alignment horizontal="center"/>
    </xf>
    <xf numFmtId="38" fontId="6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171" fontId="6" fillId="5" borderId="1" xfId="0" applyNumberFormat="1" applyFont="1" applyFill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0" fontId="11" fillId="4" borderId="1" xfId="0" applyNumberFormat="1" applyFont="1" applyFill="1" applyBorder="1" applyAlignment="1">
      <alignment horizontal="center"/>
    </xf>
    <xf numFmtId="38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171" fontId="11" fillId="4" borderId="1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center"/>
    </xf>
    <xf numFmtId="38" fontId="11" fillId="2" borderId="1" xfId="0" applyNumberFormat="1" applyFont="1" applyFill="1" applyBorder="1" applyAlignment="1">
      <alignment horizontal="center"/>
    </xf>
    <xf numFmtId="172" fontId="11" fillId="4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/>
    <xf numFmtId="170" fontId="0" fillId="0" borderId="0" xfId="0" applyNumberFormat="1"/>
    <xf numFmtId="38" fontId="0" fillId="0" borderId="0" xfId="0" applyNumberFormat="1"/>
    <xf numFmtId="172" fontId="0" fillId="0" borderId="0" xfId="0" applyNumberFormat="1"/>
    <xf numFmtId="49" fontId="0" fillId="0" borderId="0" xfId="0" applyNumberFormat="1" applyAlignment="1">
      <alignment horizontal="right"/>
    </xf>
    <xf numFmtId="171" fontId="0" fillId="0" borderId="0" xfId="0" applyNumberFormat="1"/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6" fontId="1" fillId="5" borderId="1" xfId="0" applyNumberFormat="1" applyFont="1" applyFill="1" applyBorder="1" applyAlignment="1">
      <alignment horizontal="center"/>
    </xf>
    <xf numFmtId="168" fontId="1" fillId="5" borderId="1" xfId="0" applyNumberFormat="1" applyFont="1" applyFill="1" applyBorder="1" applyAlignment="1">
      <alignment horizontal="center"/>
    </xf>
    <xf numFmtId="170" fontId="1" fillId="5" borderId="1" xfId="0" applyNumberFormat="1" applyFont="1" applyFill="1" applyBorder="1" applyAlignment="1">
      <alignment horizontal="center"/>
    </xf>
    <xf numFmtId="38" fontId="1" fillId="5" borderId="1" xfId="0" applyNumberFormat="1" applyFont="1" applyFill="1" applyBorder="1" applyAlignment="1">
      <alignment horizontal="center"/>
    </xf>
    <xf numFmtId="172" fontId="1" fillId="5" borderId="1" xfId="0" applyNumberFormat="1" applyFont="1" applyFill="1" applyBorder="1" applyAlignment="1">
      <alignment horizontal="center"/>
    </xf>
    <xf numFmtId="171" fontId="1" fillId="5" borderId="1" xfId="0" applyNumberFormat="1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6" fillId="5" borderId="1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167" fontId="14" fillId="5" borderId="1" xfId="0" applyNumberFormat="1" applyFont="1" applyFill="1" applyBorder="1" applyAlignment="1">
      <alignment horizontal="center"/>
    </xf>
    <xf numFmtId="167" fontId="17" fillId="2" borderId="1" xfId="0" applyNumberFormat="1" applyFont="1" applyFill="1" applyBorder="1"/>
    <xf numFmtId="0" fontId="18" fillId="0" borderId="1" xfId="0" applyFont="1" applyBorder="1" applyAlignment="1">
      <alignment horizontal="right"/>
    </xf>
    <xf numFmtId="0" fontId="19" fillId="5" borderId="0" xfId="0" applyFont="1" applyFill="1" applyAlignment="1">
      <alignment vertical="center"/>
    </xf>
    <xf numFmtId="164" fontId="19" fillId="5" borderId="0" xfId="0" applyNumberFormat="1" applyFont="1" applyFill="1" applyAlignment="1">
      <alignment vertical="center"/>
    </xf>
    <xf numFmtId="6" fontId="19" fillId="5" borderId="0" xfId="0" applyNumberFormat="1" applyFont="1" applyFill="1" applyAlignment="1">
      <alignment vertical="center"/>
    </xf>
    <xf numFmtId="165" fontId="19" fillId="5" borderId="0" xfId="0" applyNumberFormat="1" applyFont="1" applyFill="1" applyAlignment="1">
      <alignment vertical="center"/>
    </xf>
    <xf numFmtId="40" fontId="19" fillId="5" borderId="0" xfId="0" applyNumberFormat="1" applyFont="1" applyFill="1" applyAlignment="1">
      <alignment vertical="center"/>
    </xf>
    <xf numFmtId="0" fontId="20" fillId="5" borderId="1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6" fontId="20" fillId="5" borderId="1" xfId="0" applyNumberFormat="1" applyFont="1" applyFill="1" applyBorder="1" applyAlignment="1">
      <alignment horizontal="center" vertical="center"/>
    </xf>
    <xf numFmtId="40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3" borderId="0" xfId="0" applyFont="1" applyFill="1"/>
    <xf numFmtId="164" fontId="19" fillId="3" borderId="0" xfId="0" applyNumberFormat="1" applyFont="1" applyFill="1"/>
    <xf numFmtId="6" fontId="19" fillId="3" borderId="0" xfId="0" applyNumberFormat="1" applyFont="1" applyFill="1"/>
    <xf numFmtId="165" fontId="19" fillId="3" borderId="0" xfId="0" applyNumberFormat="1" applyFont="1" applyFill="1"/>
    <xf numFmtId="40" fontId="19" fillId="3" borderId="0" xfId="0" applyNumberFormat="1" applyFont="1" applyFill="1"/>
    <xf numFmtId="0" fontId="14" fillId="5" borderId="0" xfId="0" applyFont="1" applyFill="1" applyAlignment="1">
      <alignment horizontal="left"/>
    </xf>
    <xf numFmtId="164" fontId="19" fillId="0" borderId="0" xfId="0" applyNumberFormat="1" applyFont="1"/>
    <xf numFmtId="6" fontId="19" fillId="0" borderId="0" xfId="0" applyNumberFormat="1" applyFont="1"/>
    <xf numFmtId="165" fontId="19" fillId="0" borderId="0" xfId="0" applyNumberFormat="1" applyFont="1"/>
    <xf numFmtId="40" fontId="19" fillId="0" borderId="0" xfId="0" applyNumberFormat="1" applyFont="1"/>
    <xf numFmtId="0" fontId="19" fillId="0" borderId="1" xfId="0" applyFont="1" applyBorder="1"/>
    <xf numFmtId="164" fontId="19" fillId="0" borderId="1" xfId="0" applyNumberFormat="1" applyFont="1" applyBorder="1"/>
    <xf numFmtId="6" fontId="19" fillId="0" borderId="1" xfId="0" applyNumberFormat="1" applyFont="1" applyBorder="1"/>
    <xf numFmtId="40" fontId="19" fillId="0" borderId="1" xfId="0" applyNumberFormat="1" applyFont="1" applyBorder="1"/>
    <xf numFmtId="0" fontId="21" fillId="3" borderId="1" xfId="0" applyFont="1" applyFill="1" applyBorder="1" applyAlignment="1">
      <alignment horizontal="center"/>
    </xf>
    <xf numFmtId="164" fontId="18" fillId="0" borderId="1" xfId="0" applyNumberFormat="1" applyFont="1" applyBorder="1"/>
    <xf numFmtId="6" fontId="18" fillId="0" borderId="1" xfId="0" applyNumberFormat="1" applyFont="1" applyBorder="1"/>
    <xf numFmtId="40" fontId="18" fillId="0" borderId="1" xfId="0" applyNumberFormat="1" applyFont="1" applyBorder="1"/>
    <xf numFmtId="164" fontId="19" fillId="0" borderId="2" xfId="0" applyNumberFormat="1" applyFont="1" applyBorder="1"/>
    <xf numFmtId="6" fontId="19" fillId="0" borderId="2" xfId="0" applyNumberFormat="1" applyFont="1" applyBorder="1"/>
    <xf numFmtId="40" fontId="19" fillId="0" borderId="2" xfId="0" applyNumberFormat="1" applyFont="1" applyBorder="1"/>
    <xf numFmtId="0" fontId="21" fillId="3" borderId="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left"/>
    </xf>
    <xf numFmtId="164" fontId="19" fillId="3" borderId="1" xfId="0" applyNumberFormat="1" applyFont="1" applyFill="1" applyBorder="1"/>
    <xf numFmtId="6" fontId="19" fillId="3" borderId="1" xfId="0" applyNumberFormat="1" applyFont="1" applyFill="1" applyBorder="1"/>
    <xf numFmtId="40" fontId="19" fillId="3" borderId="1" xfId="0" applyNumberFormat="1" applyFont="1" applyFill="1" applyBorder="1"/>
    <xf numFmtId="0" fontId="22" fillId="3" borderId="1" xfId="0" applyFont="1" applyFill="1" applyBorder="1" applyAlignment="1">
      <alignment horizontal="center"/>
    </xf>
    <xf numFmtId="0" fontId="19" fillId="0" borderId="1" xfId="0" applyFont="1" applyFill="1" applyBorder="1"/>
    <xf numFmtId="165" fontId="19" fillId="0" borderId="1" xfId="0" applyNumberFormat="1" applyFont="1" applyBorder="1"/>
    <xf numFmtId="0" fontId="19" fillId="0" borderId="0" xfId="0" applyFont="1"/>
    <xf numFmtId="165" fontId="18" fillId="0" borderId="1" xfId="0" applyNumberFormat="1" applyFont="1" applyBorder="1"/>
    <xf numFmtId="6" fontId="18" fillId="2" borderId="1" xfId="0" applyNumberFormat="1" applyFont="1" applyFill="1" applyBorder="1"/>
    <xf numFmtId="2" fontId="19" fillId="3" borderId="1" xfId="0" applyNumberFormat="1" applyFont="1" applyFill="1" applyBorder="1"/>
    <xf numFmtId="2" fontId="19" fillId="0" borderId="1" xfId="0" applyNumberFormat="1" applyFont="1" applyBorder="1"/>
    <xf numFmtId="6" fontId="18" fillId="3" borderId="1" xfId="0" applyNumberFormat="1" applyFont="1" applyFill="1" applyBorder="1"/>
    <xf numFmtId="0" fontId="22" fillId="0" borderId="1" xfId="0" applyFont="1" applyBorder="1" applyAlignment="1">
      <alignment horizontal="center"/>
    </xf>
    <xf numFmtId="0" fontId="20" fillId="5" borderId="2" xfId="0" applyFont="1" applyFill="1" applyBorder="1" applyAlignment="1">
      <alignment horizontal="left"/>
    </xf>
    <xf numFmtId="0" fontId="16" fillId="0" borderId="1" xfId="0" applyFont="1" applyBorder="1"/>
    <xf numFmtId="164" fontId="16" fillId="0" borderId="1" xfId="0" applyNumberFormat="1" applyFont="1" applyBorder="1"/>
    <xf numFmtId="6" fontId="16" fillId="0" borderId="1" xfId="0" applyNumberFormat="1" applyFont="1" applyBorder="1"/>
    <xf numFmtId="40" fontId="16" fillId="0" borderId="1" xfId="0" applyNumberFormat="1" applyFont="1" applyBorder="1"/>
    <xf numFmtId="14" fontId="19" fillId="3" borderId="1" xfId="0" applyNumberFormat="1" applyFont="1" applyFill="1" applyBorder="1"/>
    <xf numFmtId="167" fontId="19" fillId="3" borderId="1" xfId="0" applyNumberFormat="1" applyFont="1" applyFill="1" applyBorder="1"/>
    <xf numFmtId="0" fontId="19" fillId="3" borderId="1" xfId="0" applyFont="1" applyFill="1" applyBorder="1"/>
    <xf numFmtId="0" fontId="19" fillId="0" borderId="3" xfId="0" applyFont="1" applyBorder="1"/>
    <xf numFmtId="164" fontId="19" fillId="0" borderId="3" xfId="0" applyNumberFormat="1" applyFont="1" applyBorder="1"/>
    <xf numFmtId="6" fontId="19" fillId="0" borderId="3" xfId="0" applyNumberFormat="1" applyFont="1" applyBorder="1"/>
    <xf numFmtId="40" fontId="19" fillId="0" borderId="3" xfId="0" applyNumberFormat="1" applyFont="1" applyBorder="1"/>
    <xf numFmtId="0" fontId="23" fillId="0" borderId="0" xfId="0" applyFont="1" applyAlignment="1">
      <alignment horizontal="center"/>
    </xf>
    <xf numFmtId="164" fontId="18" fillId="0" borderId="3" xfId="0" applyNumberFormat="1" applyFont="1" applyBorder="1"/>
    <xf numFmtId="0" fontId="20" fillId="5" borderId="0" xfId="0" applyFont="1" applyFill="1" applyAlignment="1">
      <alignment horizontal="center"/>
    </xf>
    <xf numFmtId="0" fontId="23" fillId="3" borderId="1" xfId="0" applyFont="1" applyFill="1" applyBorder="1" applyAlignment="1">
      <alignment horizontal="center"/>
    </xf>
    <xf numFmtId="6" fontId="22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6" fontId="11" fillId="4" borderId="1" xfId="0" applyNumberFormat="1" applyFont="1" applyFill="1" applyBorder="1" applyAlignment="1">
      <alignment horizontal="center"/>
    </xf>
    <xf numFmtId="168" fontId="11" fillId="4" borderId="1" xfId="0" applyNumberFormat="1" applyFont="1" applyFill="1" applyBorder="1" applyAlignment="1">
      <alignment horizontal="center"/>
    </xf>
    <xf numFmtId="170" fontId="11" fillId="4" borderId="1" xfId="0" applyNumberFormat="1" applyFont="1" applyFill="1" applyBorder="1" applyAlignment="1">
      <alignment horizontal="center"/>
    </xf>
    <xf numFmtId="38" fontId="11" fillId="4" borderId="1" xfId="0" applyNumberFormat="1" applyFont="1" applyFill="1" applyBorder="1" applyAlignment="1">
      <alignment horizontal="center"/>
    </xf>
    <xf numFmtId="171" fontId="11" fillId="4" borderId="1" xfId="0" applyNumberFormat="1" applyFont="1" applyFill="1" applyBorder="1" applyAlignment="1">
      <alignment horizontal="center"/>
    </xf>
    <xf numFmtId="172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6" fontId="6" fillId="5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170" fontId="6" fillId="5" borderId="1" xfId="0" applyNumberFormat="1" applyFont="1" applyFill="1" applyBorder="1" applyAlignment="1">
      <alignment horizontal="center"/>
    </xf>
    <xf numFmtId="38" fontId="6" fillId="5" borderId="1" xfId="0" applyNumberFormat="1" applyFont="1" applyFill="1" applyBorder="1" applyAlignment="1">
      <alignment horizontal="center"/>
    </xf>
    <xf numFmtId="171" fontId="6" fillId="5" borderId="1" xfId="0" applyNumberFormat="1" applyFont="1" applyFill="1" applyBorder="1" applyAlignment="1">
      <alignment horizontal="center"/>
    </xf>
    <xf numFmtId="6" fontId="11" fillId="2" borderId="1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center"/>
    </xf>
    <xf numFmtId="38" fontId="11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4" fillId="5" borderId="0" xfId="0" applyFont="1" applyFill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6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8" fontId="6" fillId="3" borderId="1" xfId="0" applyNumberFormat="1" applyFont="1" applyFill="1" applyBorder="1" applyAlignment="1">
      <alignment horizontal="center"/>
    </xf>
    <xf numFmtId="40" fontId="6" fillId="3" borderId="1" xfId="0" applyNumberFormat="1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40" fontId="0" fillId="0" borderId="1" xfId="0" applyNumberFormat="1" applyBorder="1" applyAlignment="1">
      <alignment horizontal="center"/>
    </xf>
    <xf numFmtId="3" fontId="17" fillId="2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8" fontId="0" fillId="0" borderId="2" xfId="0" applyNumberFormat="1" applyBorder="1" applyAlignment="1">
      <alignment horizontal="center"/>
    </xf>
    <xf numFmtId="40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7" fillId="0" borderId="2" xfId="0" applyFont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40" fontId="0" fillId="0" borderId="3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7" fillId="0" borderId="3" xfId="0" applyFont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6" fontId="3" fillId="0" borderId="3" xfId="0" applyNumberFormat="1" applyFont="1" applyBorder="1" applyAlignment="1">
      <alignment horizontal="center"/>
    </xf>
    <xf numFmtId="40" fontId="3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40" fontId="11" fillId="4" borderId="1" xfId="0" applyNumberFormat="1" applyFont="1" applyFill="1" applyBorder="1" applyAlignment="1">
      <alignment horizontal="center"/>
    </xf>
    <xf numFmtId="166" fontId="0" fillId="0" borderId="0" xfId="0" applyNumberFormat="1"/>
    <xf numFmtId="0" fontId="17" fillId="2" borderId="0" xfId="0" applyFont="1" applyFill="1" applyAlignment="1">
      <alignment horizontal="center" vertical="center"/>
    </xf>
    <xf numFmtId="14" fontId="0" fillId="0" borderId="1" xfId="0" applyNumberFormat="1" applyBorder="1"/>
    <xf numFmtId="167" fontId="0" fillId="0" borderId="1" xfId="0" applyNumberFormat="1" applyBorder="1"/>
    <xf numFmtId="167" fontId="3" fillId="0" borderId="1" xfId="0" applyNumberFormat="1" applyFont="1" applyBorder="1"/>
    <xf numFmtId="0" fontId="3" fillId="0" borderId="1" xfId="0" applyFont="1" applyBorder="1"/>
    <xf numFmtId="167" fontId="3" fillId="2" borderId="1" xfId="0" applyNumberFormat="1" applyFont="1" applyFill="1" applyBorder="1"/>
    <xf numFmtId="0" fontId="3" fillId="2" borderId="0" xfId="0" applyFont="1" applyFill="1"/>
    <xf numFmtId="14" fontId="0" fillId="0" borderId="1" xfId="0" applyNumberFormat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0" fontId="16" fillId="3" borderId="1" xfId="0" applyFont="1" applyFill="1" applyBorder="1" applyAlignment="1">
      <alignment horizontal="right" vertical="center"/>
    </xf>
    <xf numFmtId="167" fontId="3" fillId="0" borderId="0" xfId="0" applyNumberFormat="1" applyFont="1"/>
    <xf numFmtId="0" fontId="3" fillId="0" borderId="0" xfId="0" applyFont="1"/>
    <xf numFmtId="6" fontId="3" fillId="2" borderId="1" xfId="0" applyNumberFormat="1" applyFont="1" applyFill="1" applyBorder="1" applyAlignment="1">
      <alignment horizontal="right"/>
    </xf>
    <xf numFmtId="0" fontId="24" fillId="5" borderId="0" xfId="0" applyFont="1" applyFill="1" applyAlignment="1">
      <alignment horizontal="center"/>
    </xf>
    <xf numFmtId="0" fontId="20" fillId="5" borderId="1" xfId="0" applyFont="1" applyFill="1" applyBorder="1" applyAlignment="1">
      <alignment horizontal="left"/>
    </xf>
    <xf numFmtId="164" fontId="20" fillId="5" borderId="1" xfId="0" applyNumberFormat="1" applyFont="1" applyFill="1" applyBorder="1" applyAlignment="1">
      <alignment horizontal="center"/>
    </xf>
    <xf numFmtId="6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8" fontId="20" fillId="5" borderId="1" xfId="0" applyNumberFormat="1" applyFont="1" applyFill="1" applyBorder="1" applyAlignment="1">
      <alignment horizontal="center"/>
    </xf>
    <xf numFmtId="40" fontId="20" fillId="5" borderId="1" xfId="0" applyNumberFormat="1" applyFont="1" applyFill="1" applyBorder="1" applyAlignment="1">
      <alignment horizontal="center"/>
    </xf>
    <xf numFmtId="0" fontId="20" fillId="5" borderId="3" xfId="0" applyFont="1" applyFill="1" applyBorder="1" applyAlignment="1">
      <alignment horizontal="left"/>
    </xf>
    <xf numFmtId="164" fontId="1" fillId="5" borderId="0" xfId="0" applyNumberFormat="1" applyFont="1" applyFill="1" applyAlignment="1">
      <alignment horizontal="center"/>
    </xf>
    <xf numFmtId="6" fontId="1" fillId="5" borderId="0" xfId="0" applyNumberFormat="1" applyFont="1" applyFill="1" applyAlignment="1">
      <alignment horizontal="center"/>
    </xf>
    <xf numFmtId="40" fontId="1" fillId="5" borderId="0" xfId="0" applyNumberFormat="1" applyFont="1" applyFill="1" applyAlignment="1">
      <alignment horizontal="center"/>
    </xf>
    <xf numFmtId="0" fontId="1" fillId="5" borderId="0" xfId="0" applyFont="1" applyFill="1"/>
    <xf numFmtId="1" fontId="14" fillId="5" borderId="0" xfId="0" applyNumberFormat="1" applyFont="1" applyFill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10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ADCA-F2CC-4C61-B65A-03DCCC72DF58}">
  <dimension ref="A1:AA96"/>
  <sheetViews>
    <sheetView zoomScale="70" zoomScaleNormal="70" workbookViewId="0">
      <selection activeCell="A10" sqref="A10"/>
    </sheetView>
  </sheetViews>
  <sheetFormatPr defaultRowHeight="14.5" x14ac:dyDescent="0.35"/>
  <cols>
    <col min="1" max="1" width="49.26953125" customWidth="1"/>
    <col min="2" max="2" width="30.6328125" customWidth="1"/>
    <col min="3" max="3" width="16.6328125" style="4" customWidth="1"/>
    <col min="4" max="4" width="17.6328125" style="5" customWidth="1"/>
    <col min="5" max="5" width="12.81640625" style="6" customWidth="1"/>
    <col min="6" max="6" width="16.6328125" style="7" customWidth="1"/>
    <col min="7" max="7" width="64.6328125" style="5" customWidth="1"/>
    <col min="8" max="8" width="25.36328125" customWidth="1"/>
    <col min="9" max="9" width="22.1796875" customWidth="1"/>
    <col min="10" max="10" width="15.7265625" customWidth="1"/>
    <col min="11" max="11" width="19.54296875" customWidth="1"/>
    <col min="12" max="12" width="17.1796875" customWidth="1"/>
    <col min="13" max="13" width="18.6328125" bestFit="1" customWidth="1"/>
    <col min="14" max="14" width="24.54296875" customWidth="1"/>
    <col min="15" max="15" width="12.81640625" customWidth="1"/>
  </cols>
  <sheetData>
    <row r="1" spans="1:27" ht="18.5" x14ac:dyDescent="0.35">
      <c r="A1" s="12" t="s">
        <v>49</v>
      </c>
      <c r="B1" s="107"/>
      <c r="C1" s="108"/>
      <c r="D1" s="109"/>
      <c r="E1" s="110"/>
      <c r="F1" s="111"/>
      <c r="G1" s="10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18.5" x14ac:dyDescent="0.35">
      <c r="A2" s="13" t="s">
        <v>0</v>
      </c>
      <c r="B2" s="112" t="s">
        <v>1</v>
      </c>
      <c r="C2" s="113" t="s">
        <v>2</v>
      </c>
      <c r="D2" s="114" t="s">
        <v>3</v>
      </c>
      <c r="E2" s="115" t="s">
        <v>4</v>
      </c>
      <c r="F2" s="114" t="s">
        <v>5</v>
      </c>
      <c r="G2" s="116" t="s">
        <v>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5" x14ac:dyDescent="0.35">
      <c r="A3" s="2" t="s">
        <v>7</v>
      </c>
      <c r="B3" s="117"/>
      <c r="C3" s="118"/>
      <c r="D3" s="119"/>
      <c r="E3" s="120"/>
      <c r="F3" s="121"/>
      <c r="G3" s="119"/>
    </row>
    <row r="4" spans="1:27" ht="15.5" x14ac:dyDescent="0.35">
      <c r="A4" s="2" t="s">
        <v>8</v>
      </c>
      <c r="B4" s="122" t="s">
        <v>9</v>
      </c>
      <c r="C4" s="123"/>
      <c r="D4" s="124"/>
      <c r="E4" s="125"/>
      <c r="F4" s="126"/>
      <c r="G4" s="124"/>
      <c r="I4" s="98"/>
      <c r="J4" s="57">
        <v>2026</v>
      </c>
      <c r="K4" s="99" t="s">
        <v>50</v>
      </c>
    </row>
    <row r="5" spans="1:27" ht="15.5" x14ac:dyDescent="0.35">
      <c r="B5" s="127" t="s">
        <v>10</v>
      </c>
      <c r="C5" s="128">
        <v>44502</v>
      </c>
      <c r="D5" s="129">
        <v>6000</v>
      </c>
      <c r="E5" s="130">
        <v>0.5</v>
      </c>
      <c r="F5" s="129">
        <v>12000</v>
      </c>
      <c r="G5" s="131" t="s">
        <v>11</v>
      </c>
      <c r="I5" s="100" t="s">
        <v>12</v>
      </c>
      <c r="J5" s="101" t="s">
        <v>13</v>
      </c>
      <c r="K5" s="102" t="s">
        <v>14</v>
      </c>
    </row>
    <row r="6" spans="1:27" ht="15.5" x14ac:dyDescent="0.35">
      <c r="B6" s="127" t="s">
        <v>15</v>
      </c>
      <c r="C6" s="128">
        <v>45216</v>
      </c>
      <c r="D6" s="129">
        <v>13000</v>
      </c>
      <c r="E6" s="130">
        <v>0.73</v>
      </c>
      <c r="F6" s="129">
        <f>D6/E6</f>
        <v>17808.219178082192</v>
      </c>
      <c r="G6" s="131" t="s">
        <v>11</v>
      </c>
      <c r="I6" s="103">
        <v>1</v>
      </c>
      <c r="J6" s="104">
        <f t="shared" ref="J6:J21" si="0">K6*I6</f>
        <v>17021</v>
      </c>
      <c r="K6" s="105">
        <v>17021</v>
      </c>
    </row>
    <row r="7" spans="1:27" ht="15.5" x14ac:dyDescent="0.35">
      <c r="B7" s="127" t="s">
        <v>52</v>
      </c>
      <c r="C7" s="128">
        <v>45863</v>
      </c>
      <c r="D7" s="129">
        <v>13000</v>
      </c>
      <c r="E7" s="130">
        <v>0.75</v>
      </c>
      <c r="F7" s="129">
        <f>D7/E7</f>
        <v>17333.333333333332</v>
      </c>
      <c r="G7" s="131" t="s">
        <v>11</v>
      </c>
      <c r="I7" s="103">
        <v>1.5</v>
      </c>
      <c r="J7" s="104">
        <f t="shared" si="0"/>
        <v>20250</v>
      </c>
      <c r="K7" s="105">
        <v>13500</v>
      </c>
    </row>
    <row r="8" spans="1:27" ht="15.5" x14ac:dyDescent="0.35">
      <c r="B8" s="127" t="s">
        <v>16</v>
      </c>
      <c r="C8" s="128">
        <v>45058</v>
      </c>
      <c r="D8" s="129">
        <v>16000</v>
      </c>
      <c r="E8" s="130">
        <v>0.84</v>
      </c>
      <c r="F8" s="129">
        <f>D8/E8</f>
        <v>19047.61904761905</v>
      </c>
      <c r="G8" s="131" t="s">
        <v>11</v>
      </c>
      <c r="I8" s="103">
        <v>2</v>
      </c>
      <c r="J8" s="104">
        <f t="shared" si="0"/>
        <v>22500</v>
      </c>
      <c r="K8" s="105">
        <v>11250</v>
      </c>
    </row>
    <row r="9" spans="1:27" ht="15.5" x14ac:dyDescent="0.35">
      <c r="B9" s="127"/>
      <c r="C9" s="132" t="s">
        <v>17</v>
      </c>
      <c r="D9" s="133">
        <f>SUM(D5:D8)</f>
        <v>48000</v>
      </c>
      <c r="E9" s="134">
        <f>SUM(E5:E8)</f>
        <v>2.82</v>
      </c>
      <c r="F9" s="133">
        <f>D9/E9</f>
        <v>17021.276595744683</v>
      </c>
      <c r="G9" s="131"/>
      <c r="I9" s="103">
        <v>2.5</v>
      </c>
      <c r="J9" s="104">
        <f t="shared" si="0"/>
        <v>23750</v>
      </c>
      <c r="K9" s="105">
        <v>9500</v>
      </c>
    </row>
    <row r="10" spans="1:27" ht="15.5" x14ac:dyDescent="0.35">
      <c r="B10" s="127"/>
      <c r="C10" s="128"/>
      <c r="D10" s="129"/>
      <c r="E10" s="130"/>
      <c r="F10" s="129"/>
      <c r="G10" s="131"/>
      <c r="I10" s="103">
        <v>3</v>
      </c>
      <c r="J10" s="104">
        <f t="shared" si="0"/>
        <v>25500</v>
      </c>
      <c r="K10" s="105">
        <v>8500</v>
      </c>
    </row>
    <row r="11" spans="1:27" ht="15.5" x14ac:dyDescent="0.35">
      <c r="B11" s="122" t="s">
        <v>18</v>
      </c>
      <c r="C11" s="135"/>
      <c r="D11" s="136"/>
      <c r="E11" s="137"/>
      <c r="F11" s="136"/>
      <c r="G11" s="138"/>
      <c r="I11" s="103">
        <v>4</v>
      </c>
      <c r="J11" s="104">
        <f t="shared" si="0"/>
        <v>28000</v>
      </c>
      <c r="K11" s="105">
        <v>7000</v>
      </c>
    </row>
    <row r="12" spans="1:27" ht="15.5" x14ac:dyDescent="0.35">
      <c r="B12" s="139" t="s">
        <v>53</v>
      </c>
      <c r="C12" s="140">
        <v>45995</v>
      </c>
      <c r="D12" s="141">
        <v>10000</v>
      </c>
      <c r="E12" s="142">
        <v>1</v>
      </c>
      <c r="F12" s="129">
        <f>D12/E12</f>
        <v>10000</v>
      </c>
      <c r="G12" s="131" t="s">
        <v>11</v>
      </c>
      <c r="I12" s="103">
        <v>5</v>
      </c>
      <c r="J12" s="104">
        <f t="shared" si="0"/>
        <v>30000</v>
      </c>
      <c r="K12" s="105">
        <v>6000</v>
      </c>
    </row>
    <row r="13" spans="1:27" ht="15.5" x14ac:dyDescent="0.35">
      <c r="B13" s="127" t="s">
        <v>19</v>
      </c>
      <c r="C13" s="128">
        <v>45145</v>
      </c>
      <c r="D13" s="129">
        <v>15000</v>
      </c>
      <c r="E13" s="130">
        <v>1.46</v>
      </c>
      <c r="F13" s="129">
        <f t="shared" ref="F13:F16" si="1">D13/E13</f>
        <v>10273.972602739726</v>
      </c>
      <c r="G13" s="143" t="s">
        <v>20</v>
      </c>
      <c r="H13" s="9"/>
      <c r="I13" s="103">
        <v>7</v>
      </c>
      <c r="J13" s="104">
        <f t="shared" si="0"/>
        <v>33250</v>
      </c>
      <c r="K13" s="105">
        <v>4750</v>
      </c>
    </row>
    <row r="14" spans="1:27" ht="15.5" x14ac:dyDescent="0.35">
      <c r="B14" s="144" t="s">
        <v>58</v>
      </c>
      <c r="C14" s="128">
        <v>45754</v>
      </c>
      <c r="D14" s="129">
        <v>13000</v>
      </c>
      <c r="E14" s="145">
        <v>1.9</v>
      </c>
      <c r="F14" s="129">
        <f t="shared" si="1"/>
        <v>6842.105263157895</v>
      </c>
      <c r="G14" s="131" t="s">
        <v>11</v>
      </c>
      <c r="H14" s="9"/>
      <c r="I14" s="103">
        <v>10</v>
      </c>
      <c r="J14" s="104">
        <f t="shared" si="0"/>
        <v>35750</v>
      </c>
      <c r="K14" s="105">
        <v>3575</v>
      </c>
    </row>
    <row r="15" spans="1:27" ht="15.5" x14ac:dyDescent="0.35">
      <c r="B15" s="127" t="s">
        <v>21</v>
      </c>
      <c r="C15" s="128">
        <v>44834</v>
      </c>
      <c r="D15" s="129">
        <v>20000</v>
      </c>
      <c r="E15" s="130">
        <v>2</v>
      </c>
      <c r="F15" s="129">
        <f t="shared" si="1"/>
        <v>10000</v>
      </c>
      <c r="G15" s="131" t="s">
        <v>11</v>
      </c>
      <c r="H15" s="9"/>
      <c r="I15" s="103">
        <v>15</v>
      </c>
      <c r="J15" s="104">
        <f t="shared" si="0"/>
        <v>39750</v>
      </c>
      <c r="K15" s="105">
        <v>2650</v>
      </c>
    </row>
    <row r="16" spans="1:27" s="9" customFormat="1" ht="15.5" x14ac:dyDescent="0.35">
      <c r="B16" s="146"/>
      <c r="C16" s="132" t="s">
        <v>17</v>
      </c>
      <c r="D16" s="133">
        <f>SUM(D12:D15)</f>
        <v>58000</v>
      </c>
      <c r="E16" s="147">
        <f>SUM(E12:E15)</f>
        <v>6.3599999999999994</v>
      </c>
      <c r="F16" s="148">
        <f t="shared" si="1"/>
        <v>9119.496855345913</v>
      </c>
      <c r="G16" s="124"/>
      <c r="I16" s="103">
        <v>20</v>
      </c>
      <c r="J16" s="104">
        <f t="shared" si="0"/>
        <v>42000</v>
      </c>
      <c r="K16" s="105">
        <v>2100</v>
      </c>
    </row>
    <row r="17" spans="2:11" s="9" customFormat="1" ht="15.5" x14ac:dyDescent="0.35">
      <c r="B17" s="146"/>
      <c r="C17" s="123"/>
      <c r="D17" s="124"/>
      <c r="E17" s="125"/>
      <c r="F17" s="126"/>
      <c r="G17" s="124"/>
      <c r="I17" s="103">
        <v>25</v>
      </c>
      <c r="J17" s="104">
        <f t="shared" si="0"/>
        <v>43750</v>
      </c>
      <c r="K17" s="105">
        <v>1750</v>
      </c>
    </row>
    <row r="18" spans="2:11" s="9" customFormat="1" ht="15.5" x14ac:dyDescent="0.35">
      <c r="B18" s="122" t="s">
        <v>22</v>
      </c>
      <c r="C18" s="123"/>
      <c r="D18" s="124"/>
      <c r="E18" s="125"/>
      <c r="F18" s="126"/>
      <c r="G18" s="124"/>
      <c r="I18" s="103">
        <v>30</v>
      </c>
      <c r="J18" s="104">
        <f t="shared" si="0"/>
        <v>45000</v>
      </c>
      <c r="K18" s="105">
        <v>1500</v>
      </c>
    </row>
    <row r="19" spans="2:11" s="9" customFormat="1" ht="15.5" x14ac:dyDescent="0.35">
      <c r="B19" s="139" t="s">
        <v>64</v>
      </c>
      <c r="C19" s="140">
        <v>45434</v>
      </c>
      <c r="D19" s="141">
        <v>20000</v>
      </c>
      <c r="E19" s="149">
        <v>5.5</v>
      </c>
      <c r="F19" s="129">
        <f t="shared" ref="F19" si="2">D19/E19</f>
        <v>3636.3636363636365</v>
      </c>
      <c r="G19" s="131" t="s">
        <v>11</v>
      </c>
      <c r="H19"/>
      <c r="I19" s="103">
        <v>40</v>
      </c>
      <c r="J19" s="104">
        <f t="shared" si="0"/>
        <v>55400</v>
      </c>
      <c r="K19" s="105">
        <v>1385</v>
      </c>
    </row>
    <row r="20" spans="2:11" ht="15.5" x14ac:dyDescent="0.35">
      <c r="B20" s="127" t="s">
        <v>77</v>
      </c>
      <c r="C20" s="128">
        <v>45552</v>
      </c>
      <c r="D20" s="129">
        <v>32500</v>
      </c>
      <c r="E20" s="150">
        <v>7.63</v>
      </c>
      <c r="F20" s="129">
        <f t="shared" ref="F20:F44" si="3">D20/E20</f>
        <v>4259.5019659239842</v>
      </c>
      <c r="G20" s="131" t="s">
        <v>11</v>
      </c>
      <c r="I20" s="106">
        <v>50</v>
      </c>
      <c r="J20" s="104">
        <f t="shared" si="0"/>
        <v>69500</v>
      </c>
      <c r="K20" s="105">
        <v>1390</v>
      </c>
    </row>
    <row r="21" spans="2:11" ht="15.5" x14ac:dyDescent="0.35">
      <c r="B21" s="127" t="s">
        <v>23</v>
      </c>
      <c r="C21" s="128">
        <v>45188</v>
      </c>
      <c r="D21" s="129">
        <v>32500</v>
      </c>
      <c r="E21" s="150">
        <v>9.9</v>
      </c>
      <c r="F21" s="129">
        <f t="shared" si="3"/>
        <v>3282.8282828282827</v>
      </c>
      <c r="G21" s="131" t="s">
        <v>11</v>
      </c>
      <c r="I21" s="106">
        <v>100</v>
      </c>
      <c r="J21" s="104">
        <f t="shared" si="0"/>
        <v>122000</v>
      </c>
      <c r="K21" s="105">
        <v>1220</v>
      </c>
    </row>
    <row r="22" spans="2:11" ht="15.5" x14ac:dyDescent="0.35">
      <c r="B22" s="127" t="s">
        <v>24</v>
      </c>
      <c r="C22" s="128">
        <v>45572</v>
      </c>
      <c r="D22" s="129">
        <v>35000</v>
      </c>
      <c r="E22" s="150">
        <v>9.9600000000000009</v>
      </c>
      <c r="F22" s="129">
        <f t="shared" si="3"/>
        <v>3514.056224899598</v>
      </c>
      <c r="G22" s="131" t="s">
        <v>11</v>
      </c>
    </row>
    <row r="23" spans="2:11" ht="15.5" x14ac:dyDescent="0.35">
      <c r="B23" s="127" t="s">
        <v>65</v>
      </c>
      <c r="C23" s="128">
        <v>45072</v>
      </c>
      <c r="D23" s="129">
        <v>40000</v>
      </c>
      <c r="E23" s="130">
        <v>10</v>
      </c>
      <c r="F23" s="129">
        <f>D23/E23</f>
        <v>4000</v>
      </c>
      <c r="G23" s="131" t="s">
        <v>11</v>
      </c>
    </row>
    <row r="24" spans="2:11" ht="15.5" x14ac:dyDescent="0.35">
      <c r="B24" s="127" t="s">
        <v>25</v>
      </c>
      <c r="C24" s="128">
        <v>45009</v>
      </c>
      <c r="D24" s="129">
        <v>17500</v>
      </c>
      <c r="E24" s="130">
        <v>10</v>
      </c>
      <c r="F24" s="129">
        <f>D24/E24</f>
        <v>1750</v>
      </c>
      <c r="G24" s="131" t="s">
        <v>11</v>
      </c>
    </row>
    <row r="25" spans="2:11" ht="15.5" x14ac:dyDescent="0.35">
      <c r="B25" s="127" t="s">
        <v>63</v>
      </c>
      <c r="C25" s="128">
        <v>45807</v>
      </c>
      <c r="D25" s="129">
        <v>35000</v>
      </c>
      <c r="E25" s="130">
        <v>10.02</v>
      </c>
      <c r="F25" s="129">
        <f t="shared" ref="F25:F31" si="4">D25/E25</f>
        <v>3493.0139720558882</v>
      </c>
      <c r="G25" s="131" t="s">
        <v>11</v>
      </c>
    </row>
    <row r="26" spans="2:11" ht="15.5" x14ac:dyDescent="0.35">
      <c r="B26" s="144" t="s">
        <v>66</v>
      </c>
      <c r="C26" s="128">
        <v>45379</v>
      </c>
      <c r="D26" s="129">
        <v>69000</v>
      </c>
      <c r="E26" s="145">
        <v>10.17</v>
      </c>
      <c r="F26" s="129">
        <f t="shared" si="4"/>
        <v>6784.6607669616524</v>
      </c>
      <c r="G26" s="131" t="s">
        <v>11</v>
      </c>
    </row>
    <row r="27" spans="2:11" ht="15.5" x14ac:dyDescent="0.35">
      <c r="B27" s="144"/>
      <c r="C27" s="128"/>
      <c r="D27" s="133">
        <f>SUM(D19:D26)</f>
        <v>281500</v>
      </c>
      <c r="E27" s="147">
        <f>SUM(E19:E26)</f>
        <v>73.180000000000007</v>
      </c>
      <c r="F27" s="151">
        <f t="shared" si="4"/>
        <v>3846.6794206067229</v>
      </c>
      <c r="G27" s="131"/>
    </row>
    <row r="28" spans="2:11" ht="15.5" x14ac:dyDescent="0.35">
      <c r="B28" s="144"/>
      <c r="C28" s="128"/>
      <c r="D28" s="129"/>
      <c r="E28" s="145"/>
      <c r="F28" s="129"/>
      <c r="G28" s="131"/>
    </row>
    <row r="29" spans="2:11" ht="15.5" x14ac:dyDescent="0.35">
      <c r="B29" s="122" t="s">
        <v>78</v>
      </c>
      <c r="C29" s="123"/>
      <c r="D29" s="124"/>
      <c r="E29" s="125"/>
      <c r="F29" s="126"/>
      <c r="G29" s="124"/>
    </row>
    <row r="30" spans="2:11" ht="15.5" x14ac:dyDescent="0.35">
      <c r="B30" s="127" t="s">
        <v>59</v>
      </c>
      <c r="C30" s="128">
        <v>45859</v>
      </c>
      <c r="D30" s="129">
        <v>53750</v>
      </c>
      <c r="E30" s="130">
        <v>13.1</v>
      </c>
      <c r="F30" s="129">
        <f t="shared" si="4"/>
        <v>4103.0534351145043</v>
      </c>
      <c r="G30" s="131" t="s">
        <v>11</v>
      </c>
    </row>
    <row r="31" spans="2:11" ht="15.5" x14ac:dyDescent="0.35">
      <c r="B31" s="127" t="s">
        <v>60</v>
      </c>
      <c r="C31" s="128">
        <v>45786</v>
      </c>
      <c r="D31" s="129">
        <v>54000</v>
      </c>
      <c r="E31" s="130">
        <v>15</v>
      </c>
      <c r="F31" s="129">
        <f t="shared" si="4"/>
        <v>3600</v>
      </c>
      <c r="G31" s="131" t="s">
        <v>11</v>
      </c>
    </row>
    <row r="32" spans="2:11" ht="15.5" x14ac:dyDescent="0.35">
      <c r="B32" s="127" t="s">
        <v>51</v>
      </c>
      <c r="C32" s="128">
        <v>45694</v>
      </c>
      <c r="D32" s="129">
        <v>50000</v>
      </c>
      <c r="E32" s="130">
        <v>18</v>
      </c>
      <c r="F32" s="129">
        <f t="shared" si="3"/>
        <v>2777.7777777777778</v>
      </c>
      <c r="G32" s="131" t="s">
        <v>11</v>
      </c>
    </row>
    <row r="33" spans="2:7" ht="15.5" x14ac:dyDescent="0.35">
      <c r="B33" s="127" t="s">
        <v>26</v>
      </c>
      <c r="C33" s="128">
        <v>44939</v>
      </c>
      <c r="D33" s="129">
        <v>49900</v>
      </c>
      <c r="E33" s="130">
        <v>20</v>
      </c>
      <c r="F33" s="129">
        <f t="shared" si="3"/>
        <v>2495</v>
      </c>
      <c r="G33" s="131" t="s">
        <v>11</v>
      </c>
    </row>
    <row r="34" spans="2:7" ht="15.5" x14ac:dyDescent="0.35">
      <c r="B34" s="127" t="s">
        <v>27</v>
      </c>
      <c r="C34" s="128">
        <v>45197</v>
      </c>
      <c r="D34" s="129">
        <v>35000</v>
      </c>
      <c r="E34" s="130">
        <v>20</v>
      </c>
      <c r="F34" s="129">
        <f t="shared" si="3"/>
        <v>1750</v>
      </c>
      <c r="G34" s="131" t="s">
        <v>11</v>
      </c>
    </row>
    <row r="35" spans="2:7" ht="15.5" x14ac:dyDescent="0.35">
      <c r="B35" s="127" t="s">
        <v>28</v>
      </c>
      <c r="C35" s="128">
        <v>45364</v>
      </c>
      <c r="D35" s="129">
        <v>22500</v>
      </c>
      <c r="E35" s="130">
        <v>20</v>
      </c>
      <c r="F35" s="129">
        <f t="shared" si="3"/>
        <v>1125</v>
      </c>
      <c r="G35" s="131" t="s">
        <v>11</v>
      </c>
    </row>
    <row r="36" spans="2:7" ht="15.5" x14ac:dyDescent="0.35">
      <c r="B36" s="127"/>
      <c r="C36" s="132" t="s">
        <v>17</v>
      </c>
      <c r="D36" s="133">
        <f>SUM(D23:D35)</f>
        <v>708150</v>
      </c>
      <c r="E36" s="134">
        <f>SUM(E23:E35)</f>
        <v>219.47</v>
      </c>
      <c r="F36" s="133">
        <f t="shared" si="3"/>
        <v>3226.6368979815011</v>
      </c>
      <c r="G36" s="131"/>
    </row>
    <row r="37" spans="2:7" ht="15.5" x14ac:dyDescent="0.35">
      <c r="B37" s="127"/>
      <c r="C37" s="128"/>
      <c r="D37" s="129"/>
      <c r="E37" s="130"/>
      <c r="F37" s="129"/>
      <c r="G37" s="131"/>
    </row>
    <row r="38" spans="2:7" ht="15.5" x14ac:dyDescent="0.35">
      <c r="B38" s="122" t="s">
        <v>29</v>
      </c>
      <c r="C38" s="128"/>
      <c r="D38" s="129"/>
      <c r="E38" s="130"/>
      <c r="F38" s="129"/>
      <c r="G38" s="131"/>
    </row>
    <row r="39" spans="2:7" ht="15.5" x14ac:dyDescent="0.35">
      <c r="B39" s="127" t="s">
        <v>30</v>
      </c>
      <c r="C39" s="128">
        <v>45601</v>
      </c>
      <c r="D39" s="129">
        <v>64000</v>
      </c>
      <c r="E39" s="130">
        <v>20.87</v>
      </c>
      <c r="F39" s="129">
        <f t="shared" si="3"/>
        <v>3066.6027791087686</v>
      </c>
      <c r="G39" s="152" t="s">
        <v>31</v>
      </c>
    </row>
    <row r="40" spans="2:7" ht="15.5" x14ac:dyDescent="0.35">
      <c r="B40" s="127" t="s">
        <v>61</v>
      </c>
      <c r="C40" s="128">
        <v>45898</v>
      </c>
      <c r="D40" s="129">
        <v>70000</v>
      </c>
      <c r="E40" s="130">
        <v>28.95</v>
      </c>
      <c r="F40" s="129">
        <f t="shared" si="3"/>
        <v>2417.9620034542313</v>
      </c>
      <c r="G40" s="131" t="s">
        <v>11</v>
      </c>
    </row>
    <row r="41" spans="2:7" ht="15.5" x14ac:dyDescent="0.35">
      <c r="B41" s="127" t="s">
        <v>32</v>
      </c>
      <c r="C41" s="128">
        <v>45098</v>
      </c>
      <c r="D41" s="129">
        <v>50000</v>
      </c>
      <c r="E41" s="130">
        <v>30</v>
      </c>
      <c r="F41" s="129">
        <f t="shared" si="3"/>
        <v>1666.6666666666667</v>
      </c>
      <c r="G41" s="131" t="s">
        <v>11</v>
      </c>
    </row>
    <row r="42" spans="2:7" ht="15.5" x14ac:dyDescent="0.35">
      <c r="B42" s="127" t="s">
        <v>32</v>
      </c>
      <c r="C42" s="128">
        <v>44692</v>
      </c>
      <c r="D42" s="129">
        <v>43800</v>
      </c>
      <c r="E42" s="130">
        <v>30</v>
      </c>
      <c r="F42" s="129">
        <f>D42/E42</f>
        <v>1460</v>
      </c>
      <c r="G42" s="131" t="s">
        <v>11</v>
      </c>
    </row>
    <row r="43" spans="2:7" ht="15.5" x14ac:dyDescent="0.35">
      <c r="B43" s="127" t="s">
        <v>62</v>
      </c>
      <c r="C43" s="128">
        <v>45828</v>
      </c>
      <c r="D43" s="129">
        <v>59900</v>
      </c>
      <c r="E43" s="130">
        <v>35.5</v>
      </c>
      <c r="F43" s="129">
        <f t="shared" si="3"/>
        <v>1687.3239436619717</v>
      </c>
      <c r="G43" s="131" t="s">
        <v>11</v>
      </c>
    </row>
    <row r="44" spans="2:7" ht="15.5" x14ac:dyDescent="0.35">
      <c r="B44" s="146"/>
      <c r="C44" s="132" t="s">
        <v>17</v>
      </c>
      <c r="D44" s="133">
        <f>SUM(D39:D43)</f>
        <v>287700</v>
      </c>
      <c r="E44" s="134">
        <f>SUM(E39:E43)</f>
        <v>145.32</v>
      </c>
      <c r="F44" s="133">
        <f t="shared" si="3"/>
        <v>1979.7687861271677</v>
      </c>
      <c r="G44" s="146"/>
    </row>
    <row r="45" spans="2:7" ht="15.5" x14ac:dyDescent="0.35">
      <c r="B45" s="146"/>
      <c r="C45" s="123"/>
      <c r="D45" s="124"/>
      <c r="E45" s="126"/>
      <c r="F45" s="124"/>
      <c r="G45" s="146"/>
    </row>
    <row r="46" spans="2:7" ht="15.5" x14ac:dyDescent="0.35">
      <c r="B46" s="153" t="s">
        <v>76</v>
      </c>
      <c r="C46" s="146"/>
      <c r="D46" s="146"/>
      <c r="E46" s="146"/>
      <c r="F46" s="146"/>
      <c r="G46" s="146"/>
    </row>
    <row r="47" spans="2:7" ht="15.5" x14ac:dyDescent="0.35">
      <c r="B47" s="127" t="s">
        <v>69</v>
      </c>
      <c r="C47" s="128">
        <v>45841</v>
      </c>
      <c r="D47" s="129">
        <v>55200</v>
      </c>
      <c r="E47" s="130">
        <v>40</v>
      </c>
      <c r="F47" s="129">
        <f t="shared" ref="F47:F54" si="5">D47/E47</f>
        <v>1380</v>
      </c>
      <c r="G47" s="131" t="s">
        <v>11</v>
      </c>
    </row>
    <row r="48" spans="2:7" ht="15.5" x14ac:dyDescent="0.35">
      <c r="B48" s="127" t="s">
        <v>33</v>
      </c>
      <c r="C48" s="128">
        <v>44914</v>
      </c>
      <c r="D48" s="129">
        <v>62000</v>
      </c>
      <c r="E48" s="130">
        <v>40</v>
      </c>
      <c r="F48" s="129">
        <f>D48/E48</f>
        <v>1550</v>
      </c>
      <c r="G48" s="131" t="s">
        <v>11</v>
      </c>
    </row>
    <row r="49" spans="2:14" ht="15.5" x14ac:dyDescent="0.35">
      <c r="B49" s="127" t="s">
        <v>68</v>
      </c>
      <c r="C49" s="128">
        <v>45238</v>
      </c>
      <c r="D49" s="129">
        <v>55000</v>
      </c>
      <c r="E49" s="130">
        <v>40</v>
      </c>
      <c r="F49" s="129">
        <f t="shared" si="5"/>
        <v>1375</v>
      </c>
      <c r="G49" s="131" t="s">
        <v>11</v>
      </c>
    </row>
    <row r="50" spans="2:14" ht="15.5" x14ac:dyDescent="0.35">
      <c r="B50" s="127" t="s">
        <v>67</v>
      </c>
      <c r="C50" s="128">
        <v>45239</v>
      </c>
      <c r="D50" s="129">
        <v>55000</v>
      </c>
      <c r="E50" s="130">
        <v>40</v>
      </c>
      <c r="F50" s="129">
        <f t="shared" si="5"/>
        <v>1375</v>
      </c>
      <c r="G50" s="131" t="s">
        <v>11</v>
      </c>
    </row>
    <row r="51" spans="2:14" ht="15.5" x14ac:dyDescent="0.35">
      <c r="B51" s="154" t="s">
        <v>34</v>
      </c>
      <c r="C51" s="155">
        <v>45210</v>
      </c>
      <c r="D51" s="156">
        <v>55000</v>
      </c>
      <c r="E51" s="157">
        <v>40</v>
      </c>
      <c r="F51" s="129">
        <f t="shared" si="5"/>
        <v>1375</v>
      </c>
      <c r="G51" s="131" t="s">
        <v>11</v>
      </c>
      <c r="L51" s="16"/>
      <c r="M51" s="16"/>
      <c r="N51" s="16"/>
    </row>
    <row r="52" spans="2:14" ht="15.5" x14ac:dyDescent="0.35">
      <c r="B52" s="154" t="s">
        <v>35</v>
      </c>
      <c r="C52" s="155">
        <v>45222</v>
      </c>
      <c r="D52" s="156">
        <v>50000</v>
      </c>
      <c r="E52" s="157">
        <v>40</v>
      </c>
      <c r="F52" s="129">
        <f t="shared" si="5"/>
        <v>1250</v>
      </c>
      <c r="G52" s="131" t="s">
        <v>11</v>
      </c>
    </row>
    <row r="53" spans="2:14" ht="15.5" x14ac:dyDescent="0.35">
      <c r="B53" s="154" t="s">
        <v>36</v>
      </c>
      <c r="C53" s="155">
        <v>45234</v>
      </c>
      <c r="D53" s="156">
        <v>55000</v>
      </c>
      <c r="E53" s="157">
        <v>40</v>
      </c>
      <c r="F53" s="129">
        <f t="shared" si="5"/>
        <v>1375</v>
      </c>
      <c r="G53" s="131" t="s">
        <v>11</v>
      </c>
    </row>
    <row r="54" spans="2:14" ht="15.5" x14ac:dyDescent="0.35">
      <c r="B54" s="127"/>
      <c r="C54" s="132" t="s">
        <v>17</v>
      </c>
      <c r="D54" s="133">
        <f>SUM(D47:D53)</f>
        <v>387200</v>
      </c>
      <c r="E54" s="147">
        <f>SUM(E47:E53)</f>
        <v>280</v>
      </c>
      <c r="F54" s="133">
        <f t="shared" si="5"/>
        <v>1382.8571428571429</v>
      </c>
      <c r="G54" s="129"/>
    </row>
    <row r="55" spans="2:14" ht="15.5" x14ac:dyDescent="0.35">
      <c r="B55" s="146"/>
      <c r="C55" s="123"/>
      <c r="D55" s="124"/>
      <c r="E55" s="125"/>
      <c r="F55" s="126"/>
      <c r="G55" s="124"/>
    </row>
    <row r="56" spans="2:14" ht="15.5" x14ac:dyDescent="0.35">
      <c r="B56" s="153" t="s">
        <v>79</v>
      </c>
      <c r="C56" s="146"/>
      <c r="D56" s="146"/>
      <c r="E56" s="146"/>
      <c r="F56" s="146"/>
      <c r="G56" s="146"/>
    </row>
    <row r="57" spans="2:14" ht="15.5" x14ac:dyDescent="0.35">
      <c r="B57" s="139" t="s">
        <v>75</v>
      </c>
      <c r="C57" s="158">
        <v>45142</v>
      </c>
      <c r="D57" s="159">
        <v>53000</v>
      </c>
      <c r="E57" s="160">
        <v>41.65</v>
      </c>
      <c r="F57" s="129">
        <f>D57/E57</f>
        <v>1272.5090036014406</v>
      </c>
      <c r="G57" s="160"/>
    </row>
    <row r="58" spans="2:14" ht="15.5" x14ac:dyDescent="0.35">
      <c r="B58" s="161" t="s">
        <v>72</v>
      </c>
      <c r="C58" s="162">
        <v>45702</v>
      </c>
      <c r="D58" s="163">
        <v>170221</v>
      </c>
      <c r="E58" s="164">
        <v>80</v>
      </c>
      <c r="F58" s="163">
        <f>D58/E58</f>
        <v>2127.7624999999998</v>
      </c>
      <c r="G58" s="165" t="s">
        <v>70</v>
      </c>
    </row>
    <row r="59" spans="2:14" ht="15.5" x14ac:dyDescent="0.35">
      <c r="B59" s="127" t="s">
        <v>37</v>
      </c>
      <c r="C59" s="128">
        <v>44872</v>
      </c>
      <c r="D59" s="129">
        <v>87000</v>
      </c>
      <c r="E59" s="130">
        <v>80</v>
      </c>
      <c r="F59" s="129">
        <f>D59/E59</f>
        <v>1087.5</v>
      </c>
      <c r="G59" s="131" t="s">
        <v>11</v>
      </c>
    </row>
    <row r="60" spans="2:14" ht="15.5" x14ac:dyDescent="0.35">
      <c r="B60" s="127" t="s">
        <v>71</v>
      </c>
      <c r="C60" s="128">
        <v>45455</v>
      </c>
      <c r="D60" s="129">
        <v>96000</v>
      </c>
      <c r="E60" s="130">
        <v>80</v>
      </c>
      <c r="F60" s="129">
        <f t="shared" ref="F60:F64" si="6">D60/E60</f>
        <v>1200</v>
      </c>
      <c r="G60" s="131" t="s">
        <v>11</v>
      </c>
    </row>
    <row r="61" spans="2:14" ht="15.5" x14ac:dyDescent="0.35">
      <c r="B61" s="127" t="s">
        <v>38</v>
      </c>
      <c r="C61" s="128">
        <v>44792</v>
      </c>
      <c r="D61" s="129">
        <v>100000</v>
      </c>
      <c r="E61" s="130">
        <v>80</v>
      </c>
      <c r="F61" s="129">
        <f t="shared" si="6"/>
        <v>1250</v>
      </c>
      <c r="G61" s="131" t="s">
        <v>11</v>
      </c>
    </row>
    <row r="62" spans="2:14" ht="15.5" x14ac:dyDescent="0.35">
      <c r="B62" s="127" t="s">
        <v>39</v>
      </c>
      <c r="C62" s="128">
        <v>44327</v>
      </c>
      <c r="D62" s="129">
        <v>125000</v>
      </c>
      <c r="E62" s="130">
        <v>80</v>
      </c>
      <c r="F62" s="129">
        <f t="shared" si="6"/>
        <v>1562.5</v>
      </c>
      <c r="G62" s="131" t="s">
        <v>11</v>
      </c>
    </row>
    <row r="63" spans="2:14" ht="15.5" x14ac:dyDescent="0.35">
      <c r="B63" s="127" t="s">
        <v>40</v>
      </c>
      <c r="C63" s="128">
        <v>45110</v>
      </c>
      <c r="D63" s="129">
        <v>117500</v>
      </c>
      <c r="E63" s="130">
        <v>100</v>
      </c>
      <c r="F63" s="129">
        <f t="shared" si="6"/>
        <v>1175</v>
      </c>
      <c r="G63" s="131" t="s">
        <v>11</v>
      </c>
    </row>
    <row r="64" spans="2:14" ht="15.5" x14ac:dyDescent="0.35">
      <c r="B64" s="146"/>
      <c r="C64" s="166" t="s">
        <v>17</v>
      </c>
      <c r="D64" s="133">
        <f>SUM(D58:D63)</f>
        <v>695721</v>
      </c>
      <c r="E64" s="134">
        <f>SUM(E58:E63)</f>
        <v>500</v>
      </c>
      <c r="F64" s="133">
        <f t="shared" si="6"/>
        <v>1391.442</v>
      </c>
      <c r="G64" s="146"/>
    </row>
    <row r="65" spans="2:7" ht="15.5" x14ac:dyDescent="0.35">
      <c r="B65" s="146"/>
      <c r="C65" s="123"/>
      <c r="D65" s="124"/>
      <c r="E65" s="126"/>
      <c r="F65" s="124"/>
      <c r="G65" s="146"/>
    </row>
    <row r="66" spans="2:7" ht="15.5" x14ac:dyDescent="0.35">
      <c r="B66" s="167" t="s">
        <v>41</v>
      </c>
      <c r="C66" s="146"/>
      <c r="D66" s="146"/>
      <c r="E66" s="146"/>
      <c r="F66" s="146"/>
      <c r="G66"/>
    </row>
    <row r="67" spans="2:7" ht="15.5" x14ac:dyDescent="0.35">
      <c r="B67" s="139" t="s">
        <v>73</v>
      </c>
      <c r="C67" s="158">
        <v>45485</v>
      </c>
      <c r="D67" s="160">
        <v>185000</v>
      </c>
      <c r="E67" s="160">
        <v>120</v>
      </c>
      <c r="F67" s="129">
        <f t="shared" ref="F67:F73" si="7">D67/E67</f>
        <v>1541.6666666666667</v>
      </c>
      <c r="G67" s="168" t="s">
        <v>74</v>
      </c>
    </row>
    <row r="68" spans="2:7" ht="15.5" x14ac:dyDescent="0.35">
      <c r="B68" s="127" t="s">
        <v>42</v>
      </c>
      <c r="C68" s="128">
        <v>44663</v>
      </c>
      <c r="D68" s="129">
        <v>198500</v>
      </c>
      <c r="E68" s="145">
        <v>160</v>
      </c>
      <c r="F68" s="129">
        <f t="shared" si="7"/>
        <v>1240.625</v>
      </c>
      <c r="G68" s="169" t="s">
        <v>43</v>
      </c>
    </row>
    <row r="69" spans="2:7" ht="15.5" x14ac:dyDescent="0.35">
      <c r="B69" s="127" t="s">
        <v>44</v>
      </c>
      <c r="C69" s="128">
        <v>45625</v>
      </c>
      <c r="D69" s="129">
        <v>175000</v>
      </c>
      <c r="E69" s="130">
        <v>160</v>
      </c>
      <c r="F69" s="129">
        <f t="shared" si="7"/>
        <v>1093.75</v>
      </c>
      <c r="G69" s="131" t="s">
        <v>11</v>
      </c>
    </row>
    <row r="70" spans="2:7" ht="15.5" x14ac:dyDescent="0.35">
      <c r="B70" s="127" t="s">
        <v>45</v>
      </c>
      <c r="C70" s="128">
        <v>44704</v>
      </c>
      <c r="D70" s="129">
        <v>160000</v>
      </c>
      <c r="E70" s="130">
        <v>160</v>
      </c>
      <c r="F70" s="129">
        <f t="shared" si="7"/>
        <v>1000</v>
      </c>
      <c r="G70" s="131" t="s">
        <v>11</v>
      </c>
    </row>
    <row r="71" spans="2:7" ht="15.5" x14ac:dyDescent="0.35">
      <c r="B71" s="127" t="s">
        <v>46</v>
      </c>
      <c r="C71" s="128">
        <v>44974</v>
      </c>
      <c r="D71" s="129">
        <v>400000</v>
      </c>
      <c r="E71" s="130">
        <v>238.84</v>
      </c>
      <c r="F71" s="129">
        <f t="shared" si="7"/>
        <v>1674.7613465081226</v>
      </c>
      <c r="G71" s="131" t="s">
        <v>11</v>
      </c>
    </row>
    <row r="72" spans="2:7" ht="15.5" x14ac:dyDescent="0.35">
      <c r="B72" s="127" t="s">
        <v>47</v>
      </c>
      <c r="C72" s="128">
        <v>44958</v>
      </c>
      <c r="D72" s="129">
        <v>550000</v>
      </c>
      <c r="E72" s="130">
        <v>600</v>
      </c>
      <c r="F72" s="129">
        <f t="shared" si="7"/>
        <v>916.66666666666663</v>
      </c>
      <c r="G72" s="152" t="s">
        <v>48</v>
      </c>
    </row>
    <row r="73" spans="2:7" ht="15.5" x14ac:dyDescent="0.35">
      <c r="B73" s="146"/>
      <c r="C73" s="132" t="s">
        <v>17</v>
      </c>
      <c r="D73" s="133">
        <f>SUM(D63:D72)</f>
        <v>2481721</v>
      </c>
      <c r="E73" s="147">
        <f>SUM(E63:E72)</f>
        <v>2038.84</v>
      </c>
      <c r="F73" s="133">
        <f t="shared" si="7"/>
        <v>1217.2220478311197</v>
      </c>
      <c r="G73" s="124"/>
    </row>
    <row r="79" spans="2:7" x14ac:dyDescent="0.35">
      <c r="C79"/>
      <c r="D79"/>
      <c r="E79"/>
      <c r="F79"/>
      <c r="G79"/>
    </row>
    <row r="80" spans="2:7" x14ac:dyDescent="0.35">
      <c r="C80"/>
      <c r="D80"/>
      <c r="E80"/>
      <c r="F80"/>
      <c r="G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</sheetData>
  <conditionalFormatting sqref="B9 D9:F9 B10:F10 B35:E35 B36 D36:E36 B37:E37 C38:E38 B72:E72 G72 B6:F8 C11:F12 B15:E15 B14 G39 B39:E43 B13:F13 F14:F16 B51:E53">
    <cfRule type="expression" dxfId="9" priority="1" stopIfTrue="1">
      <formula>MOD(ROW(),4)&gt;1</formula>
    </cfRule>
    <cfRule type="expression" dxfId="8" priority="2" stopIfTrue="1">
      <formula>MOD(ROW(),4)&lt;2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7E9A-0776-4710-BBCC-B54E468DB456}">
  <dimension ref="A1:AM69"/>
  <sheetViews>
    <sheetView workbookViewId="0">
      <selection activeCell="G21" sqref="G21"/>
    </sheetView>
  </sheetViews>
  <sheetFormatPr defaultRowHeight="14.5" x14ac:dyDescent="0.35"/>
  <cols>
    <col min="1" max="1" width="22.6328125" customWidth="1"/>
    <col min="2" max="2" width="15.6328125" customWidth="1"/>
    <col min="3" max="3" width="21.54296875" customWidth="1"/>
    <col min="4" max="4" width="11" customWidth="1"/>
    <col min="5" max="5" width="11.54296875" customWidth="1"/>
    <col min="6" max="6" width="7.1796875" customWidth="1"/>
    <col min="7" max="7" width="29" customWidth="1"/>
    <col min="8" max="8" width="12.90625" customWidth="1"/>
    <col min="9" max="9" width="11" customWidth="1"/>
    <col min="10" max="10" width="13" customWidth="1"/>
    <col min="11" max="11" width="13.90625" customWidth="1"/>
    <col min="12" max="12" width="12.7265625" customWidth="1"/>
    <col min="13" max="13" width="13.81640625" customWidth="1"/>
    <col min="14" max="14" width="10.6328125" customWidth="1"/>
    <col min="15" max="15" width="17.36328125" customWidth="1"/>
    <col min="16" max="16" width="18.90625" customWidth="1"/>
    <col min="17" max="17" width="13.36328125" customWidth="1"/>
    <col min="18" max="18" width="9" customWidth="1"/>
    <col min="19" max="19" width="18.1796875" customWidth="1"/>
  </cols>
  <sheetData>
    <row r="1" spans="1:39" ht="15.5" x14ac:dyDescent="0.35">
      <c r="A1" s="49" t="s">
        <v>49</v>
      </c>
      <c r="B1" s="52" t="s">
        <v>1</v>
      </c>
      <c r="C1" s="44" t="s">
        <v>80</v>
      </c>
      <c r="D1" s="45" t="s">
        <v>2</v>
      </c>
      <c r="E1" s="46" t="s">
        <v>3</v>
      </c>
      <c r="F1" s="44" t="s">
        <v>81</v>
      </c>
      <c r="G1" s="44" t="s">
        <v>82</v>
      </c>
      <c r="H1" s="46" t="s">
        <v>83</v>
      </c>
      <c r="I1" s="46" t="s">
        <v>84</v>
      </c>
      <c r="J1" s="47" t="s">
        <v>85</v>
      </c>
      <c r="K1" s="46" t="s">
        <v>86</v>
      </c>
      <c r="L1" s="46" t="s">
        <v>87</v>
      </c>
      <c r="M1" s="46" t="s">
        <v>88</v>
      </c>
      <c r="N1" s="48" t="s">
        <v>89</v>
      </c>
      <c r="O1" s="46" t="s">
        <v>90</v>
      </c>
      <c r="P1" s="44" t="s">
        <v>6</v>
      </c>
      <c r="Q1" s="44" t="s">
        <v>91</v>
      </c>
      <c r="R1" s="44" t="s">
        <v>92</v>
      </c>
      <c r="S1" s="44" t="s">
        <v>93</v>
      </c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39" ht="15.5" x14ac:dyDescent="0.35">
      <c r="A2" s="49" t="s">
        <v>94</v>
      </c>
      <c r="B2" s="26" t="s">
        <v>95</v>
      </c>
      <c r="C2" s="27"/>
      <c r="D2" s="28">
        <v>45682</v>
      </c>
      <c r="E2" s="29">
        <v>151500</v>
      </c>
      <c r="F2" s="27" t="s">
        <v>96</v>
      </c>
      <c r="G2" s="27" t="s">
        <v>97</v>
      </c>
      <c r="H2" s="29">
        <v>151500</v>
      </c>
      <c r="I2" s="29">
        <v>71200</v>
      </c>
      <c r="J2" s="30">
        <v>46.996699669966993</v>
      </c>
      <c r="K2" s="29">
        <v>142340</v>
      </c>
      <c r="L2" s="29">
        <v>62910</v>
      </c>
      <c r="M2" s="29">
        <v>53750</v>
      </c>
      <c r="N2" s="31">
        <v>125</v>
      </c>
      <c r="O2" s="29">
        <v>503.28</v>
      </c>
      <c r="P2" s="41" t="s">
        <v>11</v>
      </c>
      <c r="Q2" s="32">
        <v>45278</v>
      </c>
      <c r="R2" s="33" t="s">
        <v>98</v>
      </c>
      <c r="S2" s="43" t="s">
        <v>99</v>
      </c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39" ht="15.5" x14ac:dyDescent="0.35">
      <c r="A3" s="49" t="s">
        <v>100</v>
      </c>
      <c r="B3" s="26" t="s">
        <v>101</v>
      </c>
      <c r="C3" s="27" t="s">
        <v>102</v>
      </c>
      <c r="D3" s="28">
        <v>45426</v>
      </c>
      <c r="E3" s="29">
        <v>120000</v>
      </c>
      <c r="F3" s="27" t="s">
        <v>96</v>
      </c>
      <c r="G3" s="27" t="s">
        <v>103</v>
      </c>
      <c r="H3" s="29">
        <v>120000</v>
      </c>
      <c r="I3" s="29">
        <v>63800</v>
      </c>
      <c r="J3" s="30">
        <v>53.166666666666664</v>
      </c>
      <c r="K3" s="29">
        <v>127538</v>
      </c>
      <c r="L3" s="29">
        <v>60621</v>
      </c>
      <c r="M3" s="29">
        <v>68159</v>
      </c>
      <c r="N3" s="31">
        <v>91</v>
      </c>
      <c r="O3" s="29">
        <v>666.16483516483515</v>
      </c>
      <c r="P3" s="41" t="s">
        <v>11</v>
      </c>
      <c r="Q3" s="32">
        <v>45281</v>
      </c>
      <c r="R3" s="33" t="s">
        <v>98</v>
      </c>
      <c r="S3" s="43" t="s">
        <v>104</v>
      </c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</row>
    <row r="4" spans="1:39" x14ac:dyDescent="0.35">
      <c r="A4" s="51"/>
      <c r="B4" s="26" t="s">
        <v>105</v>
      </c>
      <c r="C4" s="27" t="s">
        <v>106</v>
      </c>
      <c r="D4" s="28">
        <v>45687</v>
      </c>
      <c r="E4" s="29">
        <v>775000</v>
      </c>
      <c r="F4" s="27" t="s">
        <v>96</v>
      </c>
      <c r="G4" s="27" t="s">
        <v>103</v>
      </c>
      <c r="H4" s="29">
        <v>775000</v>
      </c>
      <c r="I4" s="29">
        <v>366800</v>
      </c>
      <c r="J4" s="30">
        <v>47.329032258064515</v>
      </c>
      <c r="K4" s="29">
        <v>733567</v>
      </c>
      <c r="L4" s="29">
        <v>354433</v>
      </c>
      <c r="M4" s="29">
        <v>313000</v>
      </c>
      <c r="N4" s="31">
        <v>1500</v>
      </c>
      <c r="O4" s="29">
        <v>236.28866666666667</v>
      </c>
      <c r="P4" s="42" t="s">
        <v>107</v>
      </c>
      <c r="Q4" s="32">
        <v>45525</v>
      </c>
      <c r="R4" s="33">
        <v>401</v>
      </c>
      <c r="S4" s="43" t="s">
        <v>99</v>
      </c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39" x14ac:dyDescent="0.35">
      <c r="A5" s="51"/>
      <c r="B5" s="26" t="s">
        <v>108</v>
      </c>
      <c r="C5" s="27" t="s">
        <v>109</v>
      </c>
      <c r="D5" s="28">
        <v>45777</v>
      </c>
      <c r="E5" s="29">
        <v>600000</v>
      </c>
      <c r="F5" s="27" t="s">
        <v>96</v>
      </c>
      <c r="G5" s="27" t="s">
        <v>97</v>
      </c>
      <c r="H5" s="29">
        <v>600000</v>
      </c>
      <c r="I5" s="29">
        <v>263900</v>
      </c>
      <c r="J5" s="30">
        <v>43.983333333333334</v>
      </c>
      <c r="K5" s="29">
        <v>527731</v>
      </c>
      <c r="L5" s="29">
        <v>272492</v>
      </c>
      <c r="M5" s="29">
        <v>200223</v>
      </c>
      <c r="N5" s="31">
        <v>267.32</v>
      </c>
      <c r="O5" s="29">
        <v>1019.3475983839593</v>
      </c>
      <c r="P5" s="41" t="s">
        <v>11</v>
      </c>
      <c r="Q5" s="32">
        <v>45544</v>
      </c>
      <c r="R5" s="33" t="s">
        <v>110</v>
      </c>
      <c r="S5" s="43" t="s">
        <v>111</v>
      </c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39" x14ac:dyDescent="0.35">
      <c r="A6" s="25"/>
      <c r="B6" s="26" t="s">
        <v>112</v>
      </c>
      <c r="C6" s="27" t="s">
        <v>113</v>
      </c>
      <c r="D6" s="28">
        <v>45792</v>
      </c>
      <c r="E6" s="29">
        <v>500000</v>
      </c>
      <c r="F6" s="27" t="s">
        <v>96</v>
      </c>
      <c r="G6" s="27" t="s">
        <v>97</v>
      </c>
      <c r="H6" s="29">
        <v>500000</v>
      </c>
      <c r="I6" s="29">
        <v>245400</v>
      </c>
      <c r="J6" s="30">
        <v>49.08</v>
      </c>
      <c r="K6" s="29">
        <v>490875</v>
      </c>
      <c r="L6" s="29">
        <v>158925</v>
      </c>
      <c r="M6" s="29">
        <v>149800</v>
      </c>
      <c r="N6" s="31">
        <v>200</v>
      </c>
      <c r="O6" s="29">
        <v>794.625</v>
      </c>
      <c r="P6" s="41" t="s">
        <v>11</v>
      </c>
      <c r="Q6" s="32">
        <v>45810</v>
      </c>
      <c r="R6" s="33" t="s">
        <v>98</v>
      </c>
      <c r="S6" s="43" t="s">
        <v>114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35">
      <c r="A7" s="25"/>
      <c r="B7" s="26" t="s">
        <v>115</v>
      </c>
      <c r="C7" s="27" t="s">
        <v>116</v>
      </c>
      <c r="D7" s="28">
        <v>45413</v>
      </c>
      <c r="E7" s="29">
        <v>535000</v>
      </c>
      <c r="F7" s="27" t="s">
        <v>96</v>
      </c>
      <c r="G7" s="27" t="s">
        <v>97</v>
      </c>
      <c r="H7" s="29">
        <v>535000</v>
      </c>
      <c r="I7" s="29">
        <v>269300</v>
      </c>
      <c r="J7" s="30">
        <v>50.336448598130843</v>
      </c>
      <c r="K7" s="29">
        <v>538562</v>
      </c>
      <c r="L7" s="29">
        <v>204002</v>
      </c>
      <c r="M7" s="29">
        <v>207564</v>
      </c>
      <c r="N7" s="31">
        <v>408.52</v>
      </c>
      <c r="O7" s="29">
        <v>499.36845197297566</v>
      </c>
      <c r="P7" s="41" t="s">
        <v>11</v>
      </c>
      <c r="Q7" s="32">
        <v>45548</v>
      </c>
      <c r="R7" s="33" t="s">
        <v>98</v>
      </c>
      <c r="S7" s="43" t="s">
        <v>111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35">
      <c r="A8" s="25"/>
      <c r="B8" s="26" t="s">
        <v>117</v>
      </c>
      <c r="C8" s="27" t="s">
        <v>118</v>
      </c>
      <c r="D8" s="28">
        <v>45506</v>
      </c>
      <c r="E8" s="29">
        <v>365000</v>
      </c>
      <c r="F8" s="27" t="s">
        <v>96</v>
      </c>
      <c r="G8" s="27" t="s">
        <v>97</v>
      </c>
      <c r="H8" s="29">
        <v>365000</v>
      </c>
      <c r="I8" s="29">
        <v>141400</v>
      </c>
      <c r="J8" s="30">
        <v>38.739726027397261</v>
      </c>
      <c r="K8" s="29">
        <v>282796</v>
      </c>
      <c r="L8" s="29">
        <v>168204</v>
      </c>
      <c r="M8" s="29">
        <v>86000</v>
      </c>
      <c r="N8" s="31">
        <v>200</v>
      </c>
      <c r="O8" s="29">
        <v>841.02</v>
      </c>
      <c r="P8" s="41" t="s">
        <v>11</v>
      </c>
      <c r="Q8" s="32">
        <v>45560</v>
      </c>
      <c r="R8" s="33" t="s">
        <v>98</v>
      </c>
      <c r="S8" s="43" t="s">
        <v>119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x14ac:dyDescent="0.35">
      <c r="A9" s="25"/>
      <c r="B9" s="26" t="s">
        <v>120</v>
      </c>
      <c r="C9" s="27" t="s">
        <v>121</v>
      </c>
      <c r="D9" s="28">
        <v>45611</v>
      </c>
      <c r="E9" s="29">
        <v>185000</v>
      </c>
      <c r="F9" s="27" t="s">
        <v>96</v>
      </c>
      <c r="G9" s="27" t="s">
        <v>97</v>
      </c>
      <c r="H9" s="29">
        <v>185000</v>
      </c>
      <c r="I9" s="29">
        <v>89800</v>
      </c>
      <c r="J9" s="30">
        <v>48.54054054054054</v>
      </c>
      <c r="K9" s="29">
        <v>179673</v>
      </c>
      <c r="L9" s="29">
        <v>37147</v>
      </c>
      <c r="M9" s="29">
        <v>31820</v>
      </c>
      <c r="N9" s="31">
        <v>74</v>
      </c>
      <c r="O9" s="29">
        <v>501.98648648648651</v>
      </c>
      <c r="P9" s="41" t="s">
        <v>11</v>
      </c>
      <c r="Q9" s="32">
        <v>44925</v>
      </c>
      <c r="R9" s="33" t="s">
        <v>98</v>
      </c>
      <c r="S9" s="43" t="s">
        <v>119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 x14ac:dyDescent="0.35">
      <c r="A10" s="25"/>
      <c r="B10" s="26" t="s">
        <v>122</v>
      </c>
      <c r="C10" s="27" t="s">
        <v>123</v>
      </c>
      <c r="D10" s="28">
        <v>45800</v>
      </c>
      <c r="E10" s="29">
        <v>238000</v>
      </c>
      <c r="F10" s="27" t="s">
        <v>96</v>
      </c>
      <c r="G10" s="27" t="s">
        <v>103</v>
      </c>
      <c r="H10" s="29">
        <v>238000</v>
      </c>
      <c r="I10" s="29">
        <v>26400</v>
      </c>
      <c r="J10" s="30">
        <v>11.092436974789916</v>
      </c>
      <c r="K10" s="29">
        <v>164525</v>
      </c>
      <c r="L10" s="29">
        <v>126365</v>
      </c>
      <c r="M10" s="29">
        <v>52890</v>
      </c>
      <c r="N10" s="31">
        <v>108</v>
      </c>
      <c r="O10" s="29">
        <v>1170.0462962962963</v>
      </c>
      <c r="P10" s="42" t="s">
        <v>124</v>
      </c>
      <c r="Q10" s="32">
        <v>45264</v>
      </c>
      <c r="R10" s="33">
        <v>401</v>
      </c>
      <c r="S10" s="43" t="s">
        <v>125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 x14ac:dyDescent="0.35">
      <c r="A11" s="25"/>
      <c r="B11" s="26" t="s">
        <v>126</v>
      </c>
      <c r="C11" s="27" t="s">
        <v>127</v>
      </c>
      <c r="D11" s="28">
        <v>45489</v>
      </c>
      <c r="E11" s="29">
        <v>140000</v>
      </c>
      <c r="F11" s="27" t="s">
        <v>96</v>
      </c>
      <c r="G11" s="27" t="s">
        <v>97</v>
      </c>
      <c r="H11" s="29">
        <v>140000</v>
      </c>
      <c r="I11" s="29">
        <v>82000</v>
      </c>
      <c r="J11" s="30">
        <v>58.571428571428577</v>
      </c>
      <c r="K11" s="29">
        <v>163913</v>
      </c>
      <c r="L11" s="29">
        <v>133961</v>
      </c>
      <c r="M11" s="29">
        <v>157874</v>
      </c>
      <c r="N11" s="31">
        <v>255.87</v>
      </c>
      <c r="O11" s="29">
        <v>523.55102200336103</v>
      </c>
      <c r="P11" s="41" t="s">
        <v>11</v>
      </c>
      <c r="Q11" s="32">
        <v>45938</v>
      </c>
      <c r="R11" s="33" t="s">
        <v>128</v>
      </c>
      <c r="S11" s="43" t="s">
        <v>125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35">
      <c r="A12" s="25"/>
      <c r="B12" s="26" t="s">
        <v>129</v>
      </c>
      <c r="C12" s="27" t="s">
        <v>130</v>
      </c>
      <c r="D12" s="28">
        <v>45068</v>
      </c>
      <c r="E12" s="29">
        <v>320000</v>
      </c>
      <c r="F12" s="27" t="s">
        <v>96</v>
      </c>
      <c r="G12" s="27" t="s">
        <v>97</v>
      </c>
      <c r="H12" s="29">
        <v>315000</v>
      </c>
      <c r="I12" s="29">
        <v>171900</v>
      </c>
      <c r="J12" s="30">
        <v>54.571428571428569</v>
      </c>
      <c r="K12" s="29">
        <v>343709</v>
      </c>
      <c r="L12" s="29">
        <v>61171</v>
      </c>
      <c r="M12" s="29">
        <v>89880</v>
      </c>
      <c r="N12" s="31">
        <v>120</v>
      </c>
      <c r="O12" s="29">
        <v>509.75833333333333</v>
      </c>
      <c r="P12" s="41" t="s">
        <v>11</v>
      </c>
      <c r="Q12" s="32">
        <v>45259</v>
      </c>
      <c r="R12" s="33" t="s">
        <v>98</v>
      </c>
      <c r="S12" s="43" t="s">
        <v>131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35">
      <c r="A13" s="25"/>
      <c r="B13" s="26" t="s">
        <v>132</v>
      </c>
      <c r="C13" s="27"/>
      <c r="D13" s="28">
        <v>45429</v>
      </c>
      <c r="E13" s="29">
        <v>85000</v>
      </c>
      <c r="F13" s="27" t="s">
        <v>96</v>
      </c>
      <c r="G13" s="27" t="s">
        <v>97</v>
      </c>
      <c r="H13" s="29">
        <v>85000</v>
      </c>
      <c r="I13" s="29">
        <v>42600</v>
      </c>
      <c r="J13" s="30">
        <v>50.117647058823536</v>
      </c>
      <c r="K13" s="29">
        <v>85140</v>
      </c>
      <c r="L13" s="29">
        <v>85000</v>
      </c>
      <c r="M13" s="29">
        <v>85140</v>
      </c>
      <c r="N13" s="31">
        <v>198</v>
      </c>
      <c r="O13" s="29">
        <v>429.29292929292927</v>
      </c>
      <c r="P13" s="41" t="s">
        <v>11</v>
      </c>
      <c r="Q13" s="32">
        <v>45520</v>
      </c>
      <c r="R13" s="33" t="s">
        <v>128</v>
      </c>
      <c r="S13" s="43" t="s">
        <v>99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35">
      <c r="A14" s="25"/>
      <c r="B14" s="34"/>
      <c r="C14" s="34"/>
      <c r="D14" s="35" t="s">
        <v>17</v>
      </c>
      <c r="E14" s="36">
        <v>4014500</v>
      </c>
      <c r="F14" s="34"/>
      <c r="G14" s="34"/>
      <c r="H14" s="36">
        <v>4009500</v>
      </c>
      <c r="I14" s="36">
        <v>1834500</v>
      </c>
      <c r="J14" s="37"/>
      <c r="K14" s="36">
        <v>3780369</v>
      </c>
      <c r="L14" s="36">
        <v>1725231</v>
      </c>
      <c r="M14" s="36">
        <v>1496100</v>
      </c>
      <c r="N14" s="38">
        <v>3547.7099999999996</v>
      </c>
      <c r="O14" s="36"/>
      <c r="P14" s="34"/>
      <c r="Q14" s="34"/>
      <c r="R14" s="34"/>
      <c r="S14" s="3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35">
      <c r="A15" s="25"/>
      <c r="B15" s="34"/>
      <c r="C15" s="34"/>
      <c r="D15" s="35"/>
      <c r="E15" s="36"/>
      <c r="F15" s="34"/>
      <c r="G15" s="34"/>
      <c r="H15" s="36"/>
      <c r="I15" s="36" t="s">
        <v>133</v>
      </c>
      <c r="J15" s="37">
        <v>45.753834642723533</v>
      </c>
      <c r="K15" s="36"/>
      <c r="L15" s="36"/>
      <c r="M15" s="39" t="s">
        <v>55</v>
      </c>
      <c r="N15" s="38"/>
      <c r="O15" s="36"/>
      <c r="P15" s="34"/>
      <c r="Q15" s="34"/>
      <c r="R15" s="34"/>
      <c r="S15" s="3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35">
      <c r="A16" s="25"/>
      <c r="B16" s="34"/>
      <c r="C16" s="34"/>
      <c r="D16" s="35"/>
      <c r="E16" s="36"/>
      <c r="F16" s="34"/>
      <c r="G16" s="34"/>
      <c r="H16" s="36"/>
      <c r="I16" s="36" t="s">
        <v>134</v>
      </c>
      <c r="J16" s="37">
        <v>12.107942841471402</v>
      </c>
      <c r="K16" s="36"/>
      <c r="L16" s="36"/>
      <c r="M16" s="39" t="s">
        <v>135</v>
      </c>
      <c r="N16" s="40">
        <v>486.29425742239368</v>
      </c>
      <c r="O16" s="39" t="s">
        <v>50</v>
      </c>
      <c r="P16" s="34"/>
      <c r="Q16" s="34"/>
      <c r="R16" s="34"/>
      <c r="S16" s="3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9" spans="1:19" ht="15.5" x14ac:dyDescent="0.35">
      <c r="A19" s="53" t="s">
        <v>49</v>
      </c>
      <c r="B19" s="52" t="s">
        <v>1</v>
      </c>
      <c r="C19" s="44" t="s">
        <v>80</v>
      </c>
      <c r="D19" s="45" t="s">
        <v>2</v>
      </c>
      <c r="E19" s="46" t="s">
        <v>3</v>
      </c>
      <c r="F19" s="44" t="s">
        <v>81</v>
      </c>
      <c r="G19" s="44" t="s">
        <v>82</v>
      </c>
      <c r="H19" s="46" t="s">
        <v>83</v>
      </c>
      <c r="I19" s="46" t="s">
        <v>84</v>
      </c>
      <c r="J19" s="47" t="s">
        <v>85</v>
      </c>
      <c r="K19" s="46" t="s">
        <v>86</v>
      </c>
      <c r="L19" s="46" t="s">
        <v>87</v>
      </c>
      <c r="M19" s="46" t="s">
        <v>88</v>
      </c>
      <c r="N19" s="48" t="s">
        <v>89</v>
      </c>
      <c r="O19" s="46" t="s">
        <v>90</v>
      </c>
      <c r="P19" s="44" t="s">
        <v>6</v>
      </c>
      <c r="Q19" s="44" t="s">
        <v>91</v>
      </c>
      <c r="R19" s="44" t="s">
        <v>92</v>
      </c>
      <c r="S19" s="44" t="s">
        <v>93</v>
      </c>
    </row>
    <row r="20" spans="1:19" ht="15.5" x14ac:dyDescent="0.35">
      <c r="A20" s="53" t="s">
        <v>136</v>
      </c>
      <c r="B20" s="26" t="s">
        <v>137</v>
      </c>
      <c r="C20" s="27" t="s">
        <v>138</v>
      </c>
      <c r="D20" s="28">
        <v>45198</v>
      </c>
      <c r="E20" s="29">
        <v>187500</v>
      </c>
      <c r="F20" s="27" t="s">
        <v>96</v>
      </c>
      <c r="G20" s="27" t="s">
        <v>97</v>
      </c>
      <c r="H20" s="29">
        <v>187500</v>
      </c>
      <c r="I20" s="29">
        <v>108100</v>
      </c>
      <c r="J20" s="30">
        <v>57.653333333333336</v>
      </c>
      <c r="K20" s="29">
        <v>216213</v>
      </c>
      <c r="L20" s="29">
        <v>35787</v>
      </c>
      <c r="M20" s="29">
        <v>64500</v>
      </c>
      <c r="N20" s="31">
        <v>430</v>
      </c>
      <c r="O20" s="29">
        <v>83.22558139534884</v>
      </c>
      <c r="P20" s="41" t="s">
        <v>11</v>
      </c>
      <c r="Q20" s="32">
        <v>45940</v>
      </c>
      <c r="R20" s="33" t="s">
        <v>98</v>
      </c>
      <c r="S20" s="43" t="s">
        <v>119</v>
      </c>
    </row>
    <row r="21" spans="1:19" x14ac:dyDescent="0.35">
      <c r="A21" s="54" t="s">
        <v>139</v>
      </c>
      <c r="B21" s="26" t="s">
        <v>132</v>
      </c>
      <c r="C21" s="27"/>
      <c r="D21" s="28">
        <v>45429</v>
      </c>
      <c r="E21" s="29">
        <v>85000</v>
      </c>
      <c r="F21" s="27" t="s">
        <v>96</v>
      </c>
      <c r="G21" s="27" t="s">
        <v>97</v>
      </c>
      <c r="H21" s="29">
        <v>85000</v>
      </c>
      <c r="I21" s="29">
        <v>42600</v>
      </c>
      <c r="J21" s="30">
        <v>50.117647058823536</v>
      </c>
      <c r="K21" s="29">
        <v>85140</v>
      </c>
      <c r="L21" s="29">
        <v>85000</v>
      </c>
      <c r="M21" s="29">
        <v>85140</v>
      </c>
      <c r="N21" s="31">
        <v>198</v>
      </c>
      <c r="O21" s="29">
        <v>429.29292929292927</v>
      </c>
      <c r="P21" s="41" t="s">
        <v>11</v>
      </c>
      <c r="Q21" s="32">
        <v>45520</v>
      </c>
      <c r="R21" s="33" t="s">
        <v>128</v>
      </c>
      <c r="S21" s="43" t="s">
        <v>99</v>
      </c>
    </row>
    <row r="22" spans="1:19" x14ac:dyDescent="0.35">
      <c r="A22" s="25"/>
      <c r="B22" s="26" t="s">
        <v>137</v>
      </c>
      <c r="C22" s="27" t="s">
        <v>138</v>
      </c>
      <c r="D22" s="28">
        <v>45736</v>
      </c>
      <c r="E22" s="29">
        <v>220000</v>
      </c>
      <c r="F22" s="27" t="s">
        <v>96</v>
      </c>
      <c r="G22" s="27" t="s">
        <v>97</v>
      </c>
      <c r="H22" s="29">
        <v>220000</v>
      </c>
      <c r="I22" s="29">
        <v>108100</v>
      </c>
      <c r="J22" s="30">
        <v>49.13636363636364</v>
      </c>
      <c r="K22" s="29">
        <v>216213</v>
      </c>
      <c r="L22" s="29">
        <v>68287</v>
      </c>
      <c r="M22" s="29">
        <v>64500</v>
      </c>
      <c r="N22" s="31">
        <v>430</v>
      </c>
      <c r="O22" s="29">
        <v>158.80697674418604</v>
      </c>
      <c r="P22" s="41" t="s">
        <v>11</v>
      </c>
      <c r="Q22" s="32">
        <v>45940</v>
      </c>
      <c r="R22" s="33" t="s">
        <v>98</v>
      </c>
      <c r="S22" s="43" t="s">
        <v>119</v>
      </c>
    </row>
    <row r="23" spans="1:19" x14ac:dyDescent="0.35">
      <c r="A23" s="25"/>
      <c r="B23" s="26" t="s">
        <v>105</v>
      </c>
      <c r="C23" s="27" t="s">
        <v>106</v>
      </c>
      <c r="D23" s="28">
        <v>45687</v>
      </c>
      <c r="E23" s="29">
        <v>775000</v>
      </c>
      <c r="F23" s="27" t="s">
        <v>96</v>
      </c>
      <c r="G23" s="27" t="s">
        <v>103</v>
      </c>
      <c r="H23" s="29">
        <v>775000</v>
      </c>
      <c r="I23" s="29">
        <v>366800</v>
      </c>
      <c r="J23" s="30">
        <v>47.329032258064515</v>
      </c>
      <c r="K23" s="29">
        <v>733567</v>
      </c>
      <c r="L23" s="29">
        <v>354433</v>
      </c>
      <c r="M23" s="29">
        <v>313000</v>
      </c>
      <c r="N23" s="31">
        <v>1500</v>
      </c>
      <c r="O23" s="29">
        <v>236.28866666666667</v>
      </c>
      <c r="P23" s="42" t="s">
        <v>107</v>
      </c>
      <c r="Q23" s="32">
        <v>45525</v>
      </c>
      <c r="R23" s="33">
        <v>401</v>
      </c>
      <c r="S23" s="43" t="s">
        <v>99</v>
      </c>
    </row>
    <row r="24" spans="1:19" x14ac:dyDescent="0.35">
      <c r="A24" s="25"/>
      <c r="B24" s="34"/>
      <c r="C24" s="34"/>
      <c r="D24" s="35" t="s">
        <v>17</v>
      </c>
      <c r="E24" s="36">
        <v>1267500</v>
      </c>
      <c r="F24" s="34"/>
      <c r="G24" s="34"/>
      <c r="H24" s="36">
        <v>1267500</v>
      </c>
      <c r="I24" s="36">
        <v>625600</v>
      </c>
      <c r="J24" s="37"/>
      <c r="K24" s="36">
        <v>1251133</v>
      </c>
      <c r="L24" s="36">
        <v>543507</v>
      </c>
      <c r="M24" s="36">
        <v>527140</v>
      </c>
      <c r="N24" s="38">
        <v>2558</v>
      </c>
      <c r="O24" s="36"/>
      <c r="P24" s="34"/>
      <c r="Q24" s="34"/>
      <c r="R24" s="34"/>
      <c r="S24" s="34"/>
    </row>
    <row r="25" spans="1:19" x14ac:dyDescent="0.35">
      <c r="A25" s="25"/>
      <c r="B25" s="34"/>
      <c r="C25" s="34"/>
      <c r="D25" s="35"/>
      <c r="E25" s="36"/>
      <c r="F25" s="34"/>
      <c r="G25" s="34"/>
      <c r="H25" s="36"/>
      <c r="I25" s="36" t="s">
        <v>133</v>
      </c>
      <c r="J25" s="37">
        <v>49.357001972386591</v>
      </c>
      <c r="K25" s="36"/>
      <c r="L25" s="36"/>
      <c r="M25" s="39" t="s">
        <v>55</v>
      </c>
      <c r="N25" s="38"/>
      <c r="O25" s="36"/>
      <c r="P25" s="34"/>
      <c r="Q25" s="34"/>
      <c r="R25" s="34"/>
      <c r="S25" s="34"/>
    </row>
    <row r="26" spans="1:19" ht="15.5" x14ac:dyDescent="0.35">
      <c r="A26" s="49" t="s">
        <v>49</v>
      </c>
      <c r="B26" s="34"/>
      <c r="C26" s="34"/>
      <c r="D26" s="35"/>
      <c r="E26" s="36"/>
      <c r="F26" s="34"/>
      <c r="G26" s="34"/>
      <c r="H26" s="36"/>
      <c r="I26" s="36" t="s">
        <v>134</v>
      </c>
      <c r="J26" s="37">
        <v>16.005500386249977</v>
      </c>
      <c r="K26" s="36"/>
      <c r="L26" s="36"/>
      <c r="M26" s="39" t="s">
        <v>135</v>
      </c>
      <c r="N26" s="40">
        <v>212.47341673182174</v>
      </c>
      <c r="O26" s="39" t="s">
        <v>50</v>
      </c>
      <c r="P26" s="34"/>
      <c r="Q26" s="34"/>
      <c r="R26" s="34"/>
      <c r="S26" s="34"/>
    </row>
    <row r="27" spans="1:19" ht="15.5" x14ac:dyDescent="0.35">
      <c r="A27" s="49" t="s">
        <v>140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ht="15.5" x14ac:dyDescent="0.35">
      <c r="A28" s="49" t="s">
        <v>100</v>
      </c>
      <c r="B28" s="52" t="s">
        <v>1</v>
      </c>
      <c r="C28" s="44" t="s">
        <v>80</v>
      </c>
      <c r="D28" s="45" t="s">
        <v>2</v>
      </c>
      <c r="E28" s="46" t="s">
        <v>3</v>
      </c>
      <c r="F28" s="44" t="s">
        <v>81</v>
      </c>
      <c r="G28" s="44" t="s">
        <v>82</v>
      </c>
      <c r="H28" s="46" t="s">
        <v>83</v>
      </c>
      <c r="I28" s="46" t="s">
        <v>84</v>
      </c>
      <c r="J28" s="47" t="s">
        <v>85</v>
      </c>
      <c r="K28" s="46" t="s">
        <v>86</v>
      </c>
      <c r="L28" s="46" t="s">
        <v>87</v>
      </c>
      <c r="M28" s="46" t="s">
        <v>88</v>
      </c>
      <c r="N28" s="48" t="s">
        <v>89</v>
      </c>
      <c r="O28" s="46" t="s">
        <v>90</v>
      </c>
      <c r="P28" s="44" t="s">
        <v>6</v>
      </c>
      <c r="Q28" s="44" t="s">
        <v>91</v>
      </c>
      <c r="R28" s="44" t="s">
        <v>92</v>
      </c>
      <c r="S28" s="44" t="s">
        <v>93</v>
      </c>
    </row>
    <row r="29" spans="1:19" x14ac:dyDescent="0.35">
      <c r="A29" s="51"/>
      <c r="B29" s="26" t="s">
        <v>95</v>
      </c>
      <c r="C29" s="27"/>
      <c r="D29" s="28">
        <v>45682</v>
      </c>
      <c r="E29" s="29">
        <v>151500</v>
      </c>
      <c r="F29" s="27" t="s">
        <v>96</v>
      </c>
      <c r="G29" s="27" t="s">
        <v>97</v>
      </c>
      <c r="H29" s="29">
        <v>151500</v>
      </c>
      <c r="I29" s="29">
        <v>71200</v>
      </c>
      <c r="J29" s="30">
        <v>46.996699669966993</v>
      </c>
      <c r="K29" s="29">
        <v>142340</v>
      </c>
      <c r="L29" s="29">
        <v>62910</v>
      </c>
      <c r="M29" s="29">
        <v>53750</v>
      </c>
      <c r="N29" s="31">
        <v>125</v>
      </c>
      <c r="O29" s="29">
        <v>503.28</v>
      </c>
      <c r="P29" s="41" t="s">
        <v>11</v>
      </c>
      <c r="Q29" s="32">
        <v>45278</v>
      </c>
      <c r="R29" s="33" t="s">
        <v>98</v>
      </c>
      <c r="S29" s="43" t="s">
        <v>99</v>
      </c>
    </row>
    <row r="30" spans="1:19" x14ac:dyDescent="0.35">
      <c r="A30" s="25"/>
      <c r="B30" s="26" t="s">
        <v>101</v>
      </c>
      <c r="C30" s="27" t="s">
        <v>102</v>
      </c>
      <c r="D30" s="28">
        <v>45426</v>
      </c>
      <c r="E30" s="29">
        <v>120000</v>
      </c>
      <c r="F30" s="27" t="s">
        <v>96</v>
      </c>
      <c r="G30" s="27" t="s">
        <v>103</v>
      </c>
      <c r="H30" s="29">
        <v>120000</v>
      </c>
      <c r="I30" s="29">
        <v>63800</v>
      </c>
      <c r="J30" s="30">
        <v>53.166666666666664</v>
      </c>
      <c r="K30" s="29">
        <v>127538</v>
      </c>
      <c r="L30" s="29">
        <v>60621</v>
      </c>
      <c r="M30" s="29">
        <v>68159</v>
      </c>
      <c r="N30" s="31">
        <v>91</v>
      </c>
      <c r="O30" s="29">
        <v>666.16483516483515</v>
      </c>
      <c r="P30" s="41" t="s">
        <v>11</v>
      </c>
      <c r="Q30" s="32">
        <v>45281</v>
      </c>
      <c r="R30" s="33" t="s">
        <v>98</v>
      </c>
      <c r="S30" s="43" t="s">
        <v>104</v>
      </c>
    </row>
    <row r="31" spans="1:19" x14ac:dyDescent="0.35">
      <c r="A31" s="25"/>
      <c r="B31" s="26" t="s">
        <v>108</v>
      </c>
      <c r="C31" s="27" t="s">
        <v>109</v>
      </c>
      <c r="D31" s="28">
        <v>45777</v>
      </c>
      <c r="E31" s="29">
        <v>600000</v>
      </c>
      <c r="F31" s="27" t="s">
        <v>96</v>
      </c>
      <c r="G31" s="27" t="s">
        <v>97</v>
      </c>
      <c r="H31" s="29">
        <v>600000</v>
      </c>
      <c r="I31" s="29">
        <v>263900</v>
      </c>
      <c r="J31" s="30">
        <v>43.983333333333334</v>
      </c>
      <c r="K31" s="29">
        <v>527731</v>
      </c>
      <c r="L31" s="29">
        <v>272492</v>
      </c>
      <c r="M31" s="29">
        <v>200223</v>
      </c>
      <c r="N31" s="31">
        <v>267.32</v>
      </c>
      <c r="O31" s="29">
        <v>1019.3475983839593</v>
      </c>
      <c r="P31" s="41" t="s">
        <v>11</v>
      </c>
      <c r="Q31" s="32">
        <v>45544</v>
      </c>
      <c r="R31" s="33" t="s">
        <v>110</v>
      </c>
      <c r="S31" s="43" t="s">
        <v>111</v>
      </c>
    </row>
    <row r="32" spans="1:19" x14ac:dyDescent="0.35">
      <c r="A32" s="25"/>
      <c r="B32" s="26" t="s">
        <v>112</v>
      </c>
      <c r="C32" s="27" t="s">
        <v>113</v>
      </c>
      <c r="D32" s="28">
        <v>45792</v>
      </c>
      <c r="E32" s="29">
        <v>500000</v>
      </c>
      <c r="F32" s="27" t="s">
        <v>96</v>
      </c>
      <c r="G32" s="27" t="s">
        <v>97</v>
      </c>
      <c r="H32" s="29">
        <v>500000</v>
      </c>
      <c r="I32" s="29">
        <v>245400</v>
      </c>
      <c r="J32" s="30">
        <v>49.08</v>
      </c>
      <c r="K32" s="29">
        <v>490875</v>
      </c>
      <c r="L32" s="29">
        <v>158925</v>
      </c>
      <c r="M32" s="29">
        <v>149800</v>
      </c>
      <c r="N32" s="31">
        <v>200</v>
      </c>
      <c r="O32" s="29">
        <v>794.625</v>
      </c>
      <c r="P32" s="41" t="s">
        <v>11</v>
      </c>
      <c r="Q32" s="32">
        <v>45810</v>
      </c>
      <c r="R32" s="33" t="s">
        <v>98</v>
      </c>
      <c r="S32" s="43" t="s">
        <v>114</v>
      </c>
    </row>
    <row r="33" spans="1:39" x14ac:dyDescent="0.35">
      <c r="A33" s="25"/>
      <c r="B33" s="26" t="s">
        <v>117</v>
      </c>
      <c r="C33" s="27" t="s">
        <v>118</v>
      </c>
      <c r="D33" s="28">
        <v>45506</v>
      </c>
      <c r="E33" s="29">
        <v>365000</v>
      </c>
      <c r="F33" s="27" t="s">
        <v>96</v>
      </c>
      <c r="G33" s="27" t="s">
        <v>97</v>
      </c>
      <c r="H33" s="29">
        <v>365000</v>
      </c>
      <c r="I33" s="29">
        <v>141400</v>
      </c>
      <c r="J33" s="30">
        <v>38.739726027397261</v>
      </c>
      <c r="K33" s="29">
        <v>282796</v>
      </c>
      <c r="L33" s="29">
        <v>168204</v>
      </c>
      <c r="M33" s="29">
        <v>86000</v>
      </c>
      <c r="N33" s="31">
        <v>200</v>
      </c>
      <c r="O33" s="29">
        <v>841.02</v>
      </c>
      <c r="P33" s="41" t="s">
        <v>11</v>
      </c>
      <c r="Q33" s="32">
        <v>45560</v>
      </c>
      <c r="R33" s="33" t="s">
        <v>98</v>
      </c>
      <c r="S33" s="43" t="s">
        <v>119</v>
      </c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1:39" x14ac:dyDescent="0.35">
      <c r="A34" s="25"/>
      <c r="B34" s="26" t="s">
        <v>120</v>
      </c>
      <c r="C34" s="27" t="s">
        <v>121</v>
      </c>
      <c r="D34" s="28">
        <v>45611</v>
      </c>
      <c r="E34" s="29">
        <v>185000</v>
      </c>
      <c r="F34" s="27" t="s">
        <v>96</v>
      </c>
      <c r="G34" s="27" t="s">
        <v>97</v>
      </c>
      <c r="H34" s="29">
        <v>185000</v>
      </c>
      <c r="I34" s="29">
        <v>89800</v>
      </c>
      <c r="J34" s="30">
        <v>48.54054054054054</v>
      </c>
      <c r="K34" s="29">
        <v>179673</v>
      </c>
      <c r="L34" s="29">
        <v>37147</v>
      </c>
      <c r="M34" s="29">
        <v>31820</v>
      </c>
      <c r="N34" s="31">
        <v>74</v>
      </c>
      <c r="O34" s="29">
        <v>501.98648648648651</v>
      </c>
      <c r="P34" s="41" t="s">
        <v>11</v>
      </c>
      <c r="Q34" s="32">
        <v>44925</v>
      </c>
      <c r="R34" s="33" t="s">
        <v>98</v>
      </c>
      <c r="S34" s="43" t="s">
        <v>119</v>
      </c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39" x14ac:dyDescent="0.35">
      <c r="A35" s="25"/>
      <c r="B35" s="26" t="s">
        <v>122</v>
      </c>
      <c r="C35" s="27" t="s">
        <v>123</v>
      </c>
      <c r="D35" s="28">
        <v>45800</v>
      </c>
      <c r="E35" s="29">
        <v>238000</v>
      </c>
      <c r="F35" s="27" t="s">
        <v>96</v>
      </c>
      <c r="G35" s="27" t="s">
        <v>103</v>
      </c>
      <c r="H35" s="29">
        <v>238000</v>
      </c>
      <c r="I35" s="29">
        <v>26400</v>
      </c>
      <c r="J35" s="30">
        <v>11.092436974789916</v>
      </c>
      <c r="K35" s="29">
        <v>164525</v>
      </c>
      <c r="L35" s="29">
        <v>126365</v>
      </c>
      <c r="M35" s="29">
        <v>52890</v>
      </c>
      <c r="N35" s="31">
        <v>108</v>
      </c>
      <c r="O35" s="29">
        <v>1170.0462962962963</v>
      </c>
      <c r="P35" s="42" t="s">
        <v>124</v>
      </c>
      <c r="Q35" s="32">
        <v>45264</v>
      </c>
      <c r="R35" s="33">
        <v>401</v>
      </c>
      <c r="S35" s="43" t="s">
        <v>125</v>
      </c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1:39" x14ac:dyDescent="0.35">
      <c r="A36" s="25"/>
      <c r="B36" s="26" t="s">
        <v>126</v>
      </c>
      <c r="C36" s="27" t="s">
        <v>127</v>
      </c>
      <c r="D36" s="28">
        <v>45489</v>
      </c>
      <c r="E36" s="29">
        <v>140000</v>
      </c>
      <c r="F36" s="27" t="s">
        <v>96</v>
      </c>
      <c r="G36" s="27" t="s">
        <v>97</v>
      </c>
      <c r="H36" s="29">
        <v>140000</v>
      </c>
      <c r="I36" s="29">
        <v>82000</v>
      </c>
      <c r="J36" s="30">
        <v>58.571428571428577</v>
      </c>
      <c r="K36" s="29">
        <v>163913</v>
      </c>
      <c r="L36" s="29">
        <v>133961</v>
      </c>
      <c r="M36" s="29">
        <v>157874</v>
      </c>
      <c r="N36" s="31">
        <v>255.87</v>
      </c>
      <c r="O36" s="29">
        <v>523.55102200336103</v>
      </c>
      <c r="P36" s="41" t="s">
        <v>11</v>
      </c>
      <c r="Q36" s="32">
        <v>45938</v>
      </c>
      <c r="R36" s="33" t="s">
        <v>128</v>
      </c>
      <c r="S36" s="43" t="s">
        <v>125</v>
      </c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x14ac:dyDescent="0.35">
      <c r="A37" s="25"/>
      <c r="B37" s="26" t="s">
        <v>129</v>
      </c>
      <c r="C37" s="27" t="s">
        <v>130</v>
      </c>
      <c r="D37" s="28">
        <v>45068</v>
      </c>
      <c r="E37" s="29">
        <v>320000</v>
      </c>
      <c r="F37" s="27" t="s">
        <v>96</v>
      </c>
      <c r="G37" s="27" t="s">
        <v>97</v>
      </c>
      <c r="H37" s="29">
        <v>315000</v>
      </c>
      <c r="I37" s="29">
        <v>171900</v>
      </c>
      <c r="J37" s="30">
        <v>54.571428571428569</v>
      </c>
      <c r="K37" s="29">
        <v>343709</v>
      </c>
      <c r="L37" s="29">
        <v>61171</v>
      </c>
      <c r="M37" s="29">
        <v>89880</v>
      </c>
      <c r="N37" s="31">
        <v>120</v>
      </c>
      <c r="O37" s="29">
        <v>509.75833333333333</v>
      </c>
      <c r="P37" s="41" t="s">
        <v>11</v>
      </c>
      <c r="Q37" s="32">
        <v>45259</v>
      </c>
      <c r="R37" s="33" t="s">
        <v>98</v>
      </c>
      <c r="S37" s="43" t="s">
        <v>131</v>
      </c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35">
      <c r="A38" s="25"/>
      <c r="B38" s="34"/>
      <c r="C38" s="34"/>
      <c r="D38" s="35" t="s">
        <v>17</v>
      </c>
      <c r="E38" s="36">
        <v>2619500</v>
      </c>
      <c r="F38" s="34"/>
      <c r="G38" s="34"/>
      <c r="H38" s="36">
        <v>2614500</v>
      </c>
      <c r="I38" s="36">
        <v>1155800</v>
      </c>
      <c r="J38" s="37"/>
      <c r="K38" s="36">
        <v>2423100</v>
      </c>
      <c r="L38" s="36">
        <v>1081796</v>
      </c>
      <c r="M38" s="36">
        <v>890396</v>
      </c>
      <c r="N38" s="38">
        <v>1441.19</v>
      </c>
      <c r="O38" s="36"/>
      <c r="P38" s="34"/>
      <c r="Q38" s="34"/>
      <c r="R38" s="34"/>
      <c r="S38" s="3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35">
      <c r="A39" s="25"/>
      <c r="B39" s="34"/>
      <c r="C39" s="34"/>
      <c r="D39" s="35"/>
      <c r="E39" s="36"/>
      <c r="F39" s="34"/>
      <c r="G39" s="34"/>
      <c r="H39" s="36"/>
      <c r="I39" s="36" t="s">
        <v>133</v>
      </c>
      <c r="J39" s="37">
        <v>44.20730541212469</v>
      </c>
      <c r="K39" s="36"/>
      <c r="L39" s="36"/>
      <c r="M39" s="39" t="s">
        <v>55</v>
      </c>
      <c r="N39" s="38"/>
      <c r="O39" s="36"/>
      <c r="P39" s="34"/>
      <c r="Q39" s="34"/>
      <c r="R39" s="34"/>
      <c r="S39" s="3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35">
      <c r="A40" s="25"/>
      <c r="B40" s="34"/>
      <c r="C40" s="34"/>
      <c r="D40" s="35"/>
      <c r="E40" s="36"/>
      <c r="F40" s="34"/>
      <c r="G40" s="34"/>
      <c r="H40" s="36"/>
      <c r="I40" s="36" t="s">
        <v>134</v>
      </c>
      <c r="J40" s="37">
        <v>13.989277546813861</v>
      </c>
      <c r="K40" s="36"/>
      <c r="L40" s="36"/>
      <c r="M40" s="39" t="s">
        <v>135</v>
      </c>
      <c r="N40" s="40">
        <v>750.62691248204601</v>
      </c>
      <c r="O40" s="39" t="s">
        <v>50</v>
      </c>
      <c r="P40" s="34"/>
      <c r="Q40" s="34"/>
      <c r="R40" s="34"/>
      <c r="S40" s="3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2" spans="1:39" ht="15.5" x14ac:dyDescent="0.35">
      <c r="A42" s="57" t="s">
        <v>141</v>
      </c>
      <c r="B42" s="56" t="s">
        <v>1</v>
      </c>
      <c r="C42" s="44" t="s">
        <v>80</v>
      </c>
      <c r="D42" s="45" t="s">
        <v>2</v>
      </c>
      <c r="E42" s="46" t="s">
        <v>3</v>
      </c>
      <c r="F42" s="44" t="s">
        <v>81</v>
      </c>
      <c r="G42" s="44" t="s">
        <v>82</v>
      </c>
      <c r="H42" s="46" t="s">
        <v>83</v>
      </c>
      <c r="I42" s="46" t="s">
        <v>84</v>
      </c>
      <c r="J42" s="47" t="s">
        <v>85</v>
      </c>
      <c r="K42" s="46" t="s">
        <v>86</v>
      </c>
      <c r="L42" s="46" t="s">
        <v>87</v>
      </c>
      <c r="M42" s="46" t="s">
        <v>88</v>
      </c>
      <c r="N42" s="48" t="s">
        <v>89</v>
      </c>
      <c r="O42" s="46" t="s">
        <v>90</v>
      </c>
      <c r="P42" s="44" t="s">
        <v>6</v>
      </c>
      <c r="Q42" s="44" t="s">
        <v>91</v>
      </c>
      <c r="R42" s="44" t="s">
        <v>92</v>
      </c>
      <c r="S42" s="44" t="s">
        <v>93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1:39" ht="15.5" x14ac:dyDescent="0.35">
      <c r="A43" s="57" t="s">
        <v>142</v>
      </c>
      <c r="B43" s="26" t="s">
        <v>143</v>
      </c>
      <c r="C43" s="27" t="s">
        <v>144</v>
      </c>
      <c r="D43" s="28">
        <v>44854</v>
      </c>
      <c r="E43" s="29">
        <v>240000</v>
      </c>
      <c r="F43" s="27" t="s">
        <v>96</v>
      </c>
      <c r="G43" s="27" t="s">
        <v>97</v>
      </c>
      <c r="H43" s="29">
        <v>240000</v>
      </c>
      <c r="I43" s="29">
        <v>150600</v>
      </c>
      <c r="J43" s="30">
        <v>62.749999999999993</v>
      </c>
      <c r="K43" s="29">
        <v>301299</v>
      </c>
      <c r="L43" s="29">
        <v>17601</v>
      </c>
      <c r="M43" s="29">
        <v>78900</v>
      </c>
      <c r="N43" s="31">
        <v>50</v>
      </c>
      <c r="O43" s="29">
        <v>352.02</v>
      </c>
      <c r="P43" s="41" t="s">
        <v>11</v>
      </c>
      <c r="Q43" s="32">
        <v>44837</v>
      </c>
      <c r="R43" s="33" t="s">
        <v>98</v>
      </c>
      <c r="S43" s="43" t="s">
        <v>145</v>
      </c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1:39" x14ac:dyDescent="0.35">
      <c r="A44" s="25"/>
      <c r="B44" s="26" t="s">
        <v>143</v>
      </c>
      <c r="C44" s="27" t="s">
        <v>144</v>
      </c>
      <c r="D44" s="28">
        <v>45205</v>
      </c>
      <c r="E44" s="29">
        <v>262500</v>
      </c>
      <c r="F44" s="27" t="s">
        <v>96</v>
      </c>
      <c r="G44" s="27" t="s">
        <v>97</v>
      </c>
      <c r="H44" s="29">
        <v>262500</v>
      </c>
      <c r="I44" s="29">
        <v>150600</v>
      </c>
      <c r="J44" s="30">
        <v>57.371428571428574</v>
      </c>
      <c r="K44" s="29">
        <v>301299</v>
      </c>
      <c r="L44" s="29">
        <v>40101</v>
      </c>
      <c r="M44" s="29">
        <v>78900</v>
      </c>
      <c r="N44" s="31">
        <v>50</v>
      </c>
      <c r="O44" s="29">
        <v>802.02</v>
      </c>
      <c r="P44" s="41" t="s">
        <v>11</v>
      </c>
      <c r="Q44" s="32">
        <v>44837</v>
      </c>
      <c r="R44" s="33" t="s">
        <v>98</v>
      </c>
      <c r="S44" s="43" t="s">
        <v>145</v>
      </c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39" x14ac:dyDescent="0.35">
      <c r="A45" s="25"/>
      <c r="B45" s="26" t="s">
        <v>146</v>
      </c>
      <c r="C45" s="27" t="s">
        <v>147</v>
      </c>
      <c r="D45" s="28">
        <v>44736</v>
      </c>
      <c r="E45" s="29">
        <v>190000</v>
      </c>
      <c r="F45" s="27" t="s">
        <v>96</v>
      </c>
      <c r="G45" s="27" t="s">
        <v>97</v>
      </c>
      <c r="H45" s="29">
        <v>175000</v>
      </c>
      <c r="I45" s="29">
        <v>106300</v>
      </c>
      <c r="J45" s="30">
        <v>60.74285714285714</v>
      </c>
      <c r="K45" s="29">
        <v>212584</v>
      </c>
      <c r="L45" s="29">
        <v>49206</v>
      </c>
      <c r="M45" s="29">
        <v>86790</v>
      </c>
      <c r="N45" s="31">
        <v>50</v>
      </c>
      <c r="O45" s="29">
        <v>984.12</v>
      </c>
      <c r="P45" s="41" t="s">
        <v>11</v>
      </c>
      <c r="Q45" s="32">
        <v>44925</v>
      </c>
      <c r="R45" s="33" t="s">
        <v>98</v>
      </c>
      <c r="S45" s="43" t="s">
        <v>145</v>
      </c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39" x14ac:dyDescent="0.35">
      <c r="A46" s="25"/>
      <c r="B46" s="26" t="s">
        <v>146</v>
      </c>
      <c r="C46" s="27" t="s">
        <v>147</v>
      </c>
      <c r="D46" s="28">
        <v>45187</v>
      </c>
      <c r="E46" s="29">
        <v>254000</v>
      </c>
      <c r="F46" s="27" t="s">
        <v>96</v>
      </c>
      <c r="G46" s="27" t="s">
        <v>97</v>
      </c>
      <c r="H46" s="29">
        <v>254000</v>
      </c>
      <c r="I46" s="29">
        <v>106300</v>
      </c>
      <c r="J46" s="30">
        <v>41.8503937007874</v>
      </c>
      <c r="K46" s="29">
        <v>212584</v>
      </c>
      <c r="L46" s="29">
        <v>128206</v>
      </c>
      <c r="M46" s="29">
        <v>86790</v>
      </c>
      <c r="N46" s="31">
        <v>50</v>
      </c>
      <c r="O46" s="29">
        <v>2564.12</v>
      </c>
      <c r="P46" s="41" t="s">
        <v>11</v>
      </c>
      <c r="Q46" s="32">
        <v>44925</v>
      </c>
      <c r="R46" s="33" t="s">
        <v>98</v>
      </c>
      <c r="S46" s="43" t="s">
        <v>145</v>
      </c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39" x14ac:dyDescent="0.35">
      <c r="A47" s="25"/>
      <c r="B47" s="26" t="s">
        <v>148</v>
      </c>
      <c r="C47" s="27" t="s">
        <v>149</v>
      </c>
      <c r="D47" s="28">
        <v>45408</v>
      </c>
      <c r="E47" s="29">
        <v>175000</v>
      </c>
      <c r="F47" s="27" t="s">
        <v>96</v>
      </c>
      <c r="G47" s="27" t="s">
        <v>103</v>
      </c>
      <c r="H47" s="29">
        <v>175000</v>
      </c>
      <c r="I47" s="29">
        <v>90000</v>
      </c>
      <c r="J47" s="30">
        <v>51.428571428571423</v>
      </c>
      <c r="K47" s="29">
        <v>179848</v>
      </c>
      <c r="L47" s="29">
        <v>152952</v>
      </c>
      <c r="M47" s="29">
        <v>157800</v>
      </c>
      <c r="N47" s="31">
        <v>100</v>
      </c>
      <c r="O47" s="29">
        <v>1529.52</v>
      </c>
      <c r="P47" s="42" t="s">
        <v>150</v>
      </c>
      <c r="Q47" s="32">
        <v>45560</v>
      </c>
      <c r="R47" s="33">
        <v>401</v>
      </c>
      <c r="S47" s="43" t="s">
        <v>145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:39" x14ac:dyDescent="0.35">
      <c r="A48" s="25"/>
      <c r="B48" s="26" t="s">
        <v>151</v>
      </c>
      <c r="C48" s="27" t="s">
        <v>152</v>
      </c>
      <c r="D48" s="28">
        <v>45646</v>
      </c>
      <c r="E48" s="29">
        <v>185000</v>
      </c>
      <c r="F48" s="27" t="s">
        <v>96</v>
      </c>
      <c r="G48" s="27" t="s">
        <v>103</v>
      </c>
      <c r="H48" s="29">
        <v>181000</v>
      </c>
      <c r="I48" s="29">
        <v>87300</v>
      </c>
      <c r="J48" s="30">
        <v>48.232044198895032</v>
      </c>
      <c r="K48" s="29">
        <v>174540</v>
      </c>
      <c r="L48" s="29">
        <v>16610</v>
      </c>
      <c r="M48" s="29">
        <v>10150</v>
      </c>
      <c r="N48" s="31">
        <v>100</v>
      </c>
      <c r="O48" s="29">
        <v>166.1</v>
      </c>
      <c r="P48" s="42" t="s">
        <v>153</v>
      </c>
      <c r="Q48" s="32">
        <v>44209</v>
      </c>
      <c r="R48" s="33" t="s">
        <v>98</v>
      </c>
      <c r="S48" s="43" t="s">
        <v>145</v>
      </c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39" x14ac:dyDescent="0.35">
      <c r="A49" s="25"/>
      <c r="B49" s="26" t="s">
        <v>154</v>
      </c>
      <c r="C49" s="27" t="s">
        <v>155</v>
      </c>
      <c r="D49" s="28">
        <v>44631</v>
      </c>
      <c r="E49" s="29">
        <v>125000</v>
      </c>
      <c r="F49" s="27" t="s">
        <v>96</v>
      </c>
      <c r="G49" s="27" t="s">
        <v>97</v>
      </c>
      <c r="H49" s="29">
        <v>125000</v>
      </c>
      <c r="I49" s="29">
        <v>125300</v>
      </c>
      <c r="J49" s="30">
        <v>100.24</v>
      </c>
      <c r="K49" s="29">
        <v>250640</v>
      </c>
      <c r="L49" s="29">
        <v>70032</v>
      </c>
      <c r="M49" s="29">
        <v>195672</v>
      </c>
      <c r="N49" s="31">
        <v>124</v>
      </c>
      <c r="O49" s="29">
        <v>564.77419354838707</v>
      </c>
      <c r="P49" s="41" t="s">
        <v>11</v>
      </c>
      <c r="Q49" s="32">
        <v>44923</v>
      </c>
      <c r="R49" s="33" t="s">
        <v>98</v>
      </c>
      <c r="S49" s="43" t="s">
        <v>145</v>
      </c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1:39" x14ac:dyDescent="0.35">
      <c r="A50" s="25"/>
      <c r="B50" s="34"/>
      <c r="C50" s="34"/>
      <c r="D50" s="35" t="s">
        <v>17</v>
      </c>
      <c r="E50" s="36">
        <v>1431500</v>
      </c>
      <c r="F50" s="34"/>
      <c r="G50" s="34"/>
      <c r="H50" s="36">
        <v>1412500</v>
      </c>
      <c r="I50" s="36">
        <v>816400</v>
      </c>
      <c r="J50" s="37"/>
      <c r="K50" s="36">
        <v>1632794</v>
      </c>
      <c r="L50" s="36">
        <v>474708</v>
      </c>
      <c r="M50" s="36">
        <v>695002</v>
      </c>
      <c r="N50" s="38">
        <v>524</v>
      </c>
      <c r="O50" s="36"/>
      <c r="P50" s="34"/>
      <c r="Q50" s="34"/>
      <c r="R50" s="34"/>
      <c r="S50" s="3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39" x14ac:dyDescent="0.35">
      <c r="A51" s="25"/>
      <c r="B51" s="34"/>
      <c r="C51" s="34"/>
      <c r="D51" s="35"/>
      <c r="E51" s="36"/>
      <c r="F51" s="34"/>
      <c r="G51" s="34"/>
      <c r="H51" s="36"/>
      <c r="I51" s="36" t="s">
        <v>133</v>
      </c>
      <c r="J51" s="37">
        <v>57.798230088495572</v>
      </c>
      <c r="K51" s="36"/>
      <c r="L51" s="36"/>
      <c r="M51" s="39" t="s">
        <v>55</v>
      </c>
      <c r="N51" s="38"/>
      <c r="O51" s="36"/>
      <c r="P51" s="34"/>
      <c r="Q51" s="34"/>
      <c r="R51" s="34"/>
      <c r="S51" s="3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1:39" x14ac:dyDescent="0.35">
      <c r="A52" s="25"/>
      <c r="B52" s="34"/>
      <c r="C52" s="34"/>
      <c r="D52" s="35"/>
      <c r="E52" s="36"/>
      <c r="F52" s="34"/>
      <c r="G52" s="34"/>
      <c r="H52" s="36"/>
      <c r="I52" s="36" t="s">
        <v>134</v>
      </c>
      <c r="J52" s="37">
        <v>19.037973434958005</v>
      </c>
      <c r="K52" s="36"/>
      <c r="L52" s="36"/>
      <c r="M52" s="39" t="s">
        <v>135</v>
      </c>
      <c r="N52" s="40">
        <v>905.93129770992368</v>
      </c>
      <c r="O52" s="36"/>
      <c r="P52" s="34"/>
      <c r="Q52" s="34"/>
      <c r="R52" s="34"/>
      <c r="S52" s="3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:39" x14ac:dyDescent="0.35">
      <c r="A53" s="25"/>
      <c r="B53" s="34"/>
      <c r="C53" s="34"/>
      <c r="D53" s="35"/>
      <c r="E53" s="36"/>
      <c r="F53" s="34"/>
      <c r="G53" s="34"/>
      <c r="H53" s="36"/>
      <c r="I53" s="36"/>
      <c r="J53" s="37"/>
      <c r="K53" s="36"/>
      <c r="L53" s="36"/>
      <c r="M53" s="58"/>
      <c r="N53" s="59"/>
      <c r="O53" s="36"/>
      <c r="P53" s="34"/>
      <c r="Q53" s="34"/>
      <c r="R53" s="34"/>
      <c r="S53" s="3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1:39" ht="15.5" x14ac:dyDescent="0.35">
      <c r="A54" s="57" t="s">
        <v>141</v>
      </c>
      <c r="B54" s="56" t="s">
        <v>1</v>
      </c>
      <c r="C54" s="44" t="s">
        <v>80</v>
      </c>
      <c r="D54" s="45" t="s">
        <v>2</v>
      </c>
      <c r="E54" s="46" t="s">
        <v>3</v>
      </c>
      <c r="F54" s="44" t="s">
        <v>81</v>
      </c>
      <c r="G54" s="44" t="s">
        <v>82</v>
      </c>
      <c r="H54" s="46" t="s">
        <v>83</v>
      </c>
      <c r="I54" s="46" t="s">
        <v>84</v>
      </c>
      <c r="J54" s="47" t="s">
        <v>85</v>
      </c>
      <c r="K54" s="46" t="s">
        <v>86</v>
      </c>
      <c r="L54" s="46" t="s">
        <v>87</v>
      </c>
      <c r="M54" s="46" t="s">
        <v>88</v>
      </c>
      <c r="N54" s="48" t="s">
        <v>89</v>
      </c>
      <c r="O54" s="46" t="s">
        <v>90</v>
      </c>
      <c r="P54" s="44" t="s">
        <v>6</v>
      </c>
      <c r="Q54" s="44" t="s">
        <v>91</v>
      </c>
      <c r="R54" s="44" t="s">
        <v>92</v>
      </c>
      <c r="S54" s="44" t="s">
        <v>93</v>
      </c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39" ht="15.5" x14ac:dyDescent="0.35">
      <c r="A55" s="57" t="s">
        <v>156</v>
      </c>
      <c r="B55" s="26" t="s">
        <v>143</v>
      </c>
      <c r="C55" s="27" t="s">
        <v>144</v>
      </c>
      <c r="D55" s="28">
        <v>44854</v>
      </c>
      <c r="E55" s="29">
        <v>240000</v>
      </c>
      <c r="F55" s="27" t="s">
        <v>96</v>
      </c>
      <c r="G55" s="27" t="s">
        <v>97</v>
      </c>
      <c r="H55" s="29">
        <v>240000</v>
      </c>
      <c r="I55" s="29">
        <v>150600</v>
      </c>
      <c r="J55" s="30">
        <v>62.749999999999993</v>
      </c>
      <c r="K55" s="29">
        <v>301299</v>
      </c>
      <c r="L55" s="29">
        <v>17601</v>
      </c>
      <c r="M55" s="29">
        <v>78900</v>
      </c>
      <c r="N55" s="31">
        <v>50</v>
      </c>
      <c r="O55" s="29">
        <v>352.02</v>
      </c>
      <c r="P55" s="41" t="s">
        <v>11</v>
      </c>
      <c r="Q55" s="32">
        <v>44837</v>
      </c>
      <c r="R55" s="33" t="s">
        <v>98</v>
      </c>
      <c r="S55" s="43" t="s">
        <v>145</v>
      </c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1:39" x14ac:dyDescent="0.35">
      <c r="A56" s="25"/>
      <c r="B56" s="26" t="s">
        <v>151</v>
      </c>
      <c r="C56" s="27" t="s">
        <v>152</v>
      </c>
      <c r="D56" s="28">
        <v>45646</v>
      </c>
      <c r="E56" s="29">
        <v>185000</v>
      </c>
      <c r="F56" s="27" t="s">
        <v>96</v>
      </c>
      <c r="G56" s="27" t="s">
        <v>103</v>
      </c>
      <c r="H56" s="29">
        <v>181000</v>
      </c>
      <c r="I56" s="29">
        <v>87300</v>
      </c>
      <c r="J56" s="30">
        <v>48.232044198895032</v>
      </c>
      <c r="K56" s="29">
        <v>174540</v>
      </c>
      <c r="L56" s="29">
        <v>16610</v>
      </c>
      <c r="M56" s="29">
        <v>10150</v>
      </c>
      <c r="N56" s="31">
        <v>100</v>
      </c>
      <c r="O56" s="29">
        <v>166.1</v>
      </c>
      <c r="P56" s="42" t="s">
        <v>153</v>
      </c>
      <c r="Q56" s="32">
        <v>44209</v>
      </c>
      <c r="R56" s="33" t="s">
        <v>98</v>
      </c>
      <c r="S56" s="43" t="s">
        <v>145</v>
      </c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1:39" x14ac:dyDescent="0.35">
      <c r="A57" s="25"/>
      <c r="B57" s="26" t="s">
        <v>154</v>
      </c>
      <c r="C57" s="27" t="s">
        <v>155</v>
      </c>
      <c r="D57" s="28">
        <v>44631</v>
      </c>
      <c r="E57" s="29">
        <v>125000</v>
      </c>
      <c r="F57" s="27" t="s">
        <v>96</v>
      </c>
      <c r="G57" s="27" t="s">
        <v>97</v>
      </c>
      <c r="H57" s="29">
        <v>125000</v>
      </c>
      <c r="I57" s="29">
        <v>125300</v>
      </c>
      <c r="J57" s="30">
        <v>100.24</v>
      </c>
      <c r="K57" s="29">
        <v>250640</v>
      </c>
      <c r="L57" s="29">
        <v>70032</v>
      </c>
      <c r="M57" s="29">
        <v>195672</v>
      </c>
      <c r="N57" s="31">
        <v>124</v>
      </c>
      <c r="O57" s="29">
        <v>564.77419354838707</v>
      </c>
      <c r="P57" s="41" t="s">
        <v>11</v>
      </c>
      <c r="Q57" s="32">
        <v>44923</v>
      </c>
      <c r="R57" s="33" t="s">
        <v>98</v>
      </c>
      <c r="S57" s="43" t="s">
        <v>145</v>
      </c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1:39" x14ac:dyDescent="0.35">
      <c r="A58" s="25"/>
      <c r="B58" s="34"/>
      <c r="C58" s="34"/>
      <c r="D58" s="35" t="s">
        <v>17</v>
      </c>
      <c r="E58" s="36">
        <v>550000</v>
      </c>
      <c r="F58" s="34"/>
      <c r="G58" s="34"/>
      <c r="H58" s="36">
        <v>546000</v>
      </c>
      <c r="I58" s="36">
        <v>363200</v>
      </c>
      <c r="J58" s="37"/>
      <c r="K58" s="36">
        <v>726479</v>
      </c>
      <c r="L58" s="36">
        <v>104243</v>
      </c>
      <c r="M58" s="36">
        <v>284722</v>
      </c>
      <c r="N58" s="38">
        <v>274</v>
      </c>
      <c r="O58" s="36"/>
      <c r="P58" s="34"/>
      <c r="Q58" s="34"/>
      <c r="R58" s="34"/>
      <c r="S58" s="3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1:39" x14ac:dyDescent="0.35">
      <c r="A59" s="25"/>
      <c r="B59" s="34"/>
      <c r="C59" s="34"/>
      <c r="D59" s="35"/>
      <c r="E59" s="36"/>
      <c r="F59" s="34"/>
      <c r="G59" s="34"/>
      <c r="H59" s="36"/>
      <c r="I59" s="36" t="s">
        <v>133</v>
      </c>
      <c r="J59" s="37">
        <v>66.520146520146511</v>
      </c>
      <c r="K59" s="36"/>
      <c r="L59" s="36"/>
      <c r="M59" s="39" t="s">
        <v>55</v>
      </c>
      <c r="N59" s="38"/>
      <c r="O59" s="36"/>
      <c r="P59" s="34"/>
      <c r="Q59" s="34"/>
      <c r="R59" s="34"/>
      <c r="S59" s="3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1:39" x14ac:dyDescent="0.35">
      <c r="A60" s="25"/>
      <c r="B60" s="34"/>
      <c r="C60" s="34"/>
      <c r="D60" s="35"/>
      <c r="E60" s="36"/>
      <c r="F60" s="34"/>
      <c r="G60" s="34"/>
      <c r="H60" s="36"/>
      <c r="I60" s="36" t="s">
        <v>134</v>
      </c>
      <c r="J60" s="37">
        <v>26.836227402687459</v>
      </c>
      <c r="K60" s="36"/>
      <c r="L60" s="36"/>
      <c r="M60" s="39" t="s">
        <v>135</v>
      </c>
      <c r="N60" s="40">
        <v>380.44890510948903</v>
      </c>
      <c r="O60" s="36"/>
      <c r="P60" s="34"/>
      <c r="Q60" s="34"/>
      <c r="R60" s="34"/>
      <c r="S60" s="3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2" spans="1:39" ht="15.5" x14ac:dyDescent="0.35">
      <c r="A62" s="57" t="s">
        <v>141</v>
      </c>
      <c r="B62" s="56" t="s">
        <v>1</v>
      </c>
      <c r="C62" s="44" t="s">
        <v>80</v>
      </c>
      <c r="D62" s="45" t="s">
        <v>2</v>
      </c>
      <c r="E62" s="46" t="s">
        <v>3</v>
      </c>
      <c r="F62" s="44" t="s">
        <v>81</v>
      </c>
      <c r="G62" s="44" t="s">
        <v>82</v>
      </c>
      <c r="H62" s="46" t="s">
        <v>83</v>
      </c>
      <c r="I62" s="46" t="s">
        <v>84</v>
      </c>
      <c r="J62" s="47" t="s">
        <v>85</v>
      </c>
      <c r="K62" s="46" t="s">
        <v>86</v>
      </c>
      <c r="L62" s="46" t="s">
        <v>87</v>
      </c>
      <c r="M62" s="46" t="s">
        <v>88</v>
      </c>
      <c r="N62" s="48" t="s">
        <v>89</v>
      </c>
      <c r="O62" s="46" t="s">
        <v>90</v>
      </c>
      <c r="P62" s="44" t="s">
        <v>6</v>
      </c>
      <c r="Q62" s="44" t="s">
        <v>91</v>
      </c>
      <c r="R62" s="44" t="s">
        <v>92</v>
      </c>
      <c r="S62" s="44" t="s">
        <v>93</v>
      </c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39" x14ac:dyDescent="0.35">
      <c r="A63" s="25"/>
      <c r="B63" s="26" t="s">
        <v>143</v>
      </c>
      <c r="C63" s="27" t="s">
        <v>144</v>
      </c>
      <c r="D63" s="28">
        <v>45205</v>
      </c>
      <c r="E63" s="29">
        <v>262500</v>
      </c>
      <c r="F63" s="27" t="s">
        <v>96</v>
      </c>
      <c r="G63" s="27" t="s">
        <v>97</v>
      </c>
      <c r="H63" s="29">
        <v>262500</v>
      </c>
      <c r="I63" s="29">
        <v>150600</v>
      </c>
      <c r="J63" s="30">
        <v>57.371428571428574</v>
      </c>
      <c r="K63" s="29">
        <v>301299</v>
      </c>
      <c r="L63" s="29">
        <v>40101</v>
      </c>
      <c r="M63" s="29">
        <v>78900</v>
      </c>
      <c r="N63" s="31">
        <v>50</v>
      </c>
      <c r="O63" s="29">
        <v>802.02</v>
      </c>
      <c r="P63" s="41" t="s">
        <v>11</v>
      </c>
      <c r="Q63" s="32">
        <v>44837</v>
      </c>
      <c r="R63" s="33" t="s">
        <v>98</v>
      </c>
      <c r="S63" s="43" t="s">
        <v>145</v>
      </c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39" x14ac:dyDescent="0.35">
      <c r="A64" s="25"/>
      <c r="B64" s="26" t="s">
        <v>146</v>
      </c>
      <c r="C64" s="27" t="s">
        <v>147</v>
      </c>
      <c r="D64" s="28">
        <v>44736</v>
      </c>
      <c r="E64" s="29">
        <v>190000</v>
      </c>
      <c r="F64" s="27" t="s">
        <v>96</v>
      </c>
      <c r="G64" s="27" t="s">
        <v>97</v>
      </c>
      <c r="H64" s="29">
        <v>175000</v>
      </c>
      <c r="I64" s="29">
        <v>106300</v>
      </c>
      <c r="J64" s="30">
        <v>60.74285714285714</v>
      </c>
      <c r="K64" s="29">
        <v>212584</v>
      </c>
      <c r="L64" s="29">
        <v>49206</v>
      </c>
      <c r="M64" s="29">
        <v>86790</v>
      </c>
      <c r="N64" s="31">
        <v>50</v>
      </c>
      <c r="O64" s="29">
        <v>984.12</v>
      </c>
      <c r="P64" s="41" t="s">
        <v>11</v>
      </c>
      <c r="Q64" s="32">
        <v>44925</v>
      </c>
      <c r="R64" s="33" t="s">
        <v>98</v>
      </c>
      <c r="S64" s="43" t="s">
        <v>145</v>
      </c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19" x14ac:dyDescent="0.35">
      <c r="A65" s="25"/>
      <c r="B65" s="26" t="s">
        <v>146</v>
      </c>
      <c r="C65" s="27" t="s">
        <v>147</v>
      </c>
      <c r="D65" s="28">
        <v>45187</v>
      </c>
      <c r="E65" s="29">
        <v>254000</v>
      </c>
      <c r="F65" s="27" t="s">
        <v>96</v>
      </c>
      <c r="G65" s="27" t="s">
        <v>97</v>
      </c>
      <c r="H65" s="29">
        <v>254000</v>
      </c>
      <c r="I65" s="29">
        <v>106300</v>
      </c>
      <c r="J65" s="30">
        <v>41.8503937007874</v>
      </c>
      <c r="K65" s="29">
        <v>212584</v>
      </c>
      <c r="L65" s="29">
        <v>128206</v>
      </c>
      <c r="M65" s="29">
        <v>86790</v>
      </c>
      <c r="N65" s="31">
        <v>50</v>
      </c>
      <c r="O65" s="29">
        <v>2564.12</v>
      </c>
      <c r="P65" s="41" t="s">
        <v>11</v>
      </c>
      <c r="Q65" s="32">
        <v>44925</v>
      </c>
      <c r="R65" s="33" t="s">
        <v>98</v>
      </c>
      <c r="S65" s="43" t="s">
        <v>145</v>
      </c>
    </row>
    <row r="66" spans="1:19" x14ac:dyDescent="0.35">
      <c r="A66" s="25"/>
      <c r="B66" s="26" t="s">
        <v>148</v>
      </c>
      <c r="C66" s="27" t="s">
        <v>149</v>
      </c>
      <c r="D66" s="28">
        <v>45408</v>
      </c>
      <c r="E66" s="29">
        <v>175000</v>
      </c>
      <c r="F66" s="27" t="s">
        <v>96</v>
      </c>
      <c r="G66" s="27" t="s">
        <v>103</v>
      </c>
      <c r="H66" s="29">
        <v>175000</v>
      </c>
      <c r="I66" s="29">
        <v>90000</v>
      </c>
      <c r="J66" s="30">
        <v>51.428571428571423</v>
      </c>
      <c r="K66" s="29">
        <v>179848</v>
      </c>
      <c r="L66" s="29">
        <v>152952</v>
      </c>
      <c r="M66" s="29">
        <v>157800</v>
      </c>
      <c r="N66" s="31">
        <v>100</v>
      </c>
      <c r="O66" s="29">
        <v>1529.52</v>
      </c>
      <c r="P66" s="42" t="s">
        <v>150</v>
      </c>
      <c r="Q66" s="32">
        <v>45560</v>
      </c>
      <c r="R66" s="33">
        <v>401</v>
      </c>
      <c r="S66" s="43" t="s">
        <v>145</v>
      </c>
    </row>
    <row r="67" spans="1:19" x14ac:dyDescent="0.35">
      <c r="A67" s="25"/>
      <c r="B67" s="34"/>
      <c r="C67" s="34"/>
      <c r="D67" s="35" t="s">
        <v>17</v>
      </c>
      <c r="E67" s="36">
        <v>881500</v>
      </c>
      <c r="F67" s="34"/>
      <c r="G67" s="34"/>
      <c r="H67" s="36">
        <v>866500</v>
      </c>
      <c r="I67" s="36">
        <v>453200</v>
      </c>
      <c r="J67" s="37"/>
      <c r="K67" s="36">
        <v>906315</v>
      </c>
      <c r="L67" s="36">
        <v>370465</v>
      </c>
      <c r="M67" s="36">
        <v>410280</v>
      </c>
      <c r="N67" s="38">
        <v>250</v>
      </c>
      <c r="O67" s="36"/>
      <c r="P67" s="34"/>
      <c r="Q67" s="34"/>
      <c r="R67" s="34"/>
      <c r="S67" s="34"/>
    </row>
    <row r="68" spans="1:19" x14ac:dyDescent="0.35">
      <c r="A68" s="25"/>
      <c r="B68" s="34"/>
      <c r="C68" s="34"/>
      <c r="D68" s="35"/>
      <c r="E68" s="36"/>
      <c r="F68" s="34"/>
      <c r="G68" s="34"/>
      <c r="H68" s="36"/>
      <c r="I68" s="36" t="s">
        <v>133</v>
      </c>
      <c r="J68" s="37">
        <v>52.302365839584532</v>
      </c>
      <c r="K68" s="36"/>
      <c r="L68" s="36"/>
      <c r="M68" s="39" t="s">
        <v>55</v>
      </c>
      <c r="N68" s="38"/>
      <c r="O68" s="36"/>
      <c r="P68" s="34"/>
      <c r="Q68" s="34"/>
      <c r="R68" s="34"/>
      <c r="S68" s="34"/>
    </row>
    <row r="69" spans="1:19" x14ac:dyDescent="0.35">
      <c r="A69" s="25"/>
      <c r="B69" s="34"/>
      <c r="C69" s="34"/>
      <c r="D69" s="35"/>
      <c r="E69" s="36"/>
      <c r="F69" s="34"/>
      <c r="G69" s="34"/>
      <c r="H69" s="36"/>
      <c r="I69" s="36" t="s">
        <v>134</v>
      </c>
      <c r="J69" s="37">
        <v>8.2815517212990812</v>
      </c>
      <c r="K69" s="36"/>
      <c r="L69" s="36"/>
      <c r="M69" s="39" t="s">
        <v>135</v>
      </c>
      <c r="N69" s="40">
        <v>1481.86</v>
      </c>
      <c r="O69" s="36"/>
      <c r="P69" s="34"/>
      <c r="Q69" s="34"/>
      <c r="R69" s="34"/>
      <c r="S69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FE62-7B2B-426A-A4B8-A0515F73AC1A}">
  <dimension ref="A1:AT14"/>
  <sheetViews>
    <sheetView workbookViewId="0">
      <selection activeCell="A2" sqref="A2"/>
    </sheetView>
  </sheetViews>
  <sheetFormatPr defaultRowHeight="14.5" x14ac:dyDescent="0.35"/>
  <cols>
    <col min="1" max="1" width="22.36328125" style="25" customWidth="1"/>
    <col min="2" max="2" width="15.7265625" style="25" customWidth="1"/>
    <col min="3" max="3" width="28.08984375" style="25" customWidth="1"/>
    <col min="4" max="4" width="10.08984375" style="19" customWidth="1"/>
    <col min="5" max="5" width="12.6328125" style="18" customWidth="1"/>
    <col min="6" max="6" width="6.90625" style="25" customWidth="1"/>
    <col min="7" max="7" width="29.54296875" style="25" customWidth="1"/>
    <col min="8" max="8" width="13.36328125" style="18" customWidth="1"/>
    <col min="9" max="9" width="12.08984375" style="18" customWidth="1"/>
    <col min="10" max="10" width="12.81640625" style="82" customWidth="1"/>
    <col min="11" max="11" width="14.26953125" style="18" customWidth="1"/>
    <col min="12" max="12" width="11.81640625" style="18" customWidth="1"/>
    <col min="13" max="13" width="13.54296875" style="18" customWidth="1"/>
    <col min="14" max="14" width="11.81640625" style="18" customWidth="1"/>
    <col min="15" max="15" width="8.6328125" style="83" customWidth="1"/>
    <col min="16" max="16" width="16.26953125" style="84" customWidth="1"/>
    <col min="17" max="17" width="14.54296875" style="85" customWidth="1"/>
    <col min="18" max="18" width="15" style="86" customWidth="1"/>
    <col min="19" max="19" width="16.90625" style="87" customWidth="1"/>
    <col min="20" max="20" width="17.54296875" style="25" customWidth="1"/>
    <col min="21" max="21" width="13.26953125" style="25" customWidth="1"/>
    <col min="22" max="22" width="15.6328125" style="18" customWidth="1"/>
    <col min="23" max="23" width="40.6328125" style="25" customWidth="1"/>
    <col min="24" max="24" width="19.6328125" style="25" customWidth="1"/>
    <col min="25" max="16384" width="8.7265625" style="25"/>
  </cols>
  <sheetData>
    <row r="1" spans="1:46" ht="15.5" x14ac:dyDescent="0.35">
      <c r="A1" s="57" t="s">
        <v>49</v>
      </c>
      <c r="B1" s="88" t="s">
        <v>1</v>
      </c>
      <c r="C1" s="15" t="s">
        <v>80</v>
      </c>
      <c r="D1" s="89" t="s">
        <v>2</v>
      </c>
      <c r="E1" s="90" t="s">
        <v>3</v>
      </c>
      <c r="F1" s="15" t="s">
        <v>81</v>
      </c>
      <c r="G1" s="15" t="s">
        <v>82</v>
      </c>
      <c r="H1" s="90" t="s">
        <v>83</v>
      </c>
      <c r="I1" s="90" t="s">
        <v>84</v>
      </c>
      <c r="J1" s="91" t="s">
        <v>85</v>
      </c>
      <c r="K1" s="90" t="s">
        <v>86</v>
      </c>
      <c r="L1" s="90" t="s">
        <v>157</v>
      </c>
      <c r="M1" s="90" t="s">
        <v>158</v>
      </c>
      <c r="N1" s="90" t="s">
        <v>159</v>
      </c>
      <c r="O1" s="92" t="s">
        <v>160</v>
      </c>
      <c r="P1" s="93" t="s">
        <v>161</v>
      </c>
      <c r="Q1" s="94" t="s">
        <v>196</v>
      </c>
      <c r="R1" s="95" t="s">
        <v>163</v>
      </c>
      <c r="S1" s="90" t="s">
        <v>164</v>
      </c>
      <c r="T1" s="15" t="s">
        <v>6</v>
      </c>
      <c r="U1" s="15" t="s">
        <v>165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</row>
    <row r="2" spans="1:46" ht="15.5" x14ac:dyDescent="0.35">
      <c r="A2" s="57" t="s">
        <v>197</v>
      </c>
      <c r="B2" s="26" t="s">
        <v>176</v>
      </c>
      <c r="C2" s="27" t="s">
        <v>177</v>
      </c>
      <c r="D2" s="28">
        <v>45202</v>
      </c>
      <c r="E2" s="29">
        <v>379000</v>
      </c>
      <c r="F2" s="27" t="s">
        <v>96</v>
      </c>
      <c r="G2" s="27" t="s">
        <v>103</v>
      </c>
      <c r="H2" s="29">
        <v>379000</v>
      </c>
      <c r="I2" s="29">
        <v>175300</v>
      </c>
      <c r="J2" s="30">
        <f t="shared" ref="J2:J10" si="0">I2/H2*100</f>
        <v>46.253298153034301</v>
      </c>
      <c r="K2" s="29">
        <v>350745</v>
      </c>
      <c r="L2" s="29">
        <v>103415</v>
      </c>
      <c r="M2" s="29">
        <f t="shared" ref="M2:M10" si="1">H2-L2</f>
        <v>275585</v>
      </c>
      <c r="N2" s="29">
        <v>252377.55078125</v>
      </c>
      <c r="O2" s="63">
        <f t="shared" ref="O2:O10" si="2">M2/N2</f>
        <v>1.0919552834509645</v>
      </c>
      <c r="P2" s="64">
        <v>1464</v>
      </c>
      <c r="Q2" s="96">
        <f t="shared" ref="Q2:Q10" si="3">M2/P2</f>
        <v>188.24112021857923</v>
      </c>
      <c r="R2" s="66">
        <f>ABS(O13-O2)*100</f>
        <v>1.9752612231268341</v>
      </c>
      <c r="S2" s="29">
        <v>100000</v>
      </c>
      <c r="T2" s="42" t="s">
        <v>178</v>
      </c>
      <c r="U2" s="27">
        <v>401</v>
      </c>
      <c r="V2" s="25"/>
    </row>
    <row r="3" spans="1:46" x14ac:dyDescent="0.35">
      <c r="B3" s="26" t="s">
        <v>198</v>
      </c>
      <c r="C3" s="27" t="s">
        <v>199</v>
      </c>
      <c r="D3" s="28">
        <v>45546</v>
      </c>
      <c r="E3" s="29">
        <v>292500</v>
      </c>
      <c r="F3" s="27" t="s">
        <v>96</v>
      </c>
      <c r="G3" s="27" t="s">
        <v>97</v>
      </c>
      <c r="H3" s="29">
        <v>292500</v>
      </c>
      <c r="I3" s="29">
        <v>164100</v>
      </c>
      <c r="J3" s="30">
        <f t="shared" si="0"/>
        <v>56.102564102564102</v>
      </c>
      <c r="K3" s="29">
        <v>328172</v>
      </c>
      <c r="L3" s="29">
        <v>24580</v>
      </c>
      <c r="M3" s="29">
        <f t="shared" si="1"/>
        <v>267920</v>
      </c>
      <c r="N3" s="29">
        <v>289135.25</v>
      </c>
      <c r="O3" s="63">
        <f t="shared" si="2"/>
        <v>0.92662516936278094</v>
      </c>
      <c r="P3" s="64">
        <v>1560</v>
      </c>
      <c r="Q3" s="96">
        <f t="shared" si="3"/>
        <v>171.74358974358975</v>
      </c>
      <c r="R3" s="66">
        <f>ABS(O13-O3)*100</f>
        <v>14.557750185691521</v>
      </c>
      <c r="S3" s="29">
        <v>22455</v>
      </c>
      <c r="T3" s="41" t="s">
        <v>11</v>
      </c>
      <c r="U3" s="27">
        <v>401</v>
      </c>
      <c r="V3" s="25"/>
    </row>
    <row r="4" spans="1:46" x14ac:dyDescent="0.35">
      <c r="B4" s="26" t="s">
        <v>200</v>
      </c>
      <c r="C4" s="27" t="s">
        <v>201</v>
      </c>
      <c r="D4" s="28">
        <v>45547</v>
      </c>
      <c r="E4" s="29">
        <v>249500</v>
      </c>
      <c r="F4" s="27" t="s">
        <v>96</v>
      </c>
      <c r="G4" s="27" t="s">
        <v>97</v>
      </c>
      <c r="H4" s="29">
        <v>249500</v>
      </c>
      <c r="I4" s="29">
        <v>138300</v>
      </c>
      <c r="J4" s="30">
        <f t="shared" si="0"/>
        <v>55.430861723446888</v>
      </c>
      <c r="K4" s="29">
        <v>276517</v>
      </c>
      <c r="L4" s="29">
        <v>50895</v>
      </c>
      <c r="M4" s="29">
        <f t="shared" si="1"/>
        <v>198605</v>
      </c>
      <c r="N4" s="29">
        <v>214878.09375</v>
      </c>
      <c r="O4" s="63">
        <f t="shared" si="2"/>
        <v>0.92426825151877545</v>
      </c>
      <c r="P4" s="64">
        <v>1509</v>
      </c>
      <c r="Q4" s="96">
        <f t="shared" si="3"/>
        <v>131.61365142478462</v>
      </c>
      <c r="R4" s="66">
        <f>ABS(O13-O4)*100</f>
        <v>14.793441970092069</v>
      </c>
      <c r="S4" s="29">
        <v>35000</v>
      </c>
      <c r="T4" s="41" t="s">
        <v>11</v>
      </c>
      <c r="U4" s="27">
        <v>401</v>
      </c>
      <c r="V4" s="25"/>
    </row>
    <row r="5" spans="1:46" x14ac:dyDescent="0.35">
      <c r="B5" s="26" t="s">
        <v>202</v>
      </c>
      <c r="C5" s="27" t="s">
        <v>203</v>
      </c>
      <c r="D5" s="28">
        <v>45544</v>
      </c>
      <c r="E5" s="29">
        <v>170000</v>
      </c>
      <c r="F5" s="27" t="s">
        <v>96</v>
      </c>
      <c r="G5" s="27" t="s">
        <v>97</v>
      </c>
      <c r="H5" s="29">
        <v>170000</v>
      </c>
      <c r="I5" s="29">
        <v>95600</v>
      </c>
      <c r="J5" s="30">
        <f t="shared" si="0"/>
        <v>56.235294117647058</v>
      </c>
      <c r="K5" s="29">
        <v>191239</v>
      </c>
      <c r="L5" s="29">
        <v>29258</v>
      </c>
      <c r="M5" s="29">
        <f t="shared" si="1"/>
        <v>140742</v>
      </c>
      <c r="N5" s="29">
        <v>154267.625</v>
      </c>
      <c r="O5" s="63">
        <f t="shared" si="2"/>
        <v>0.91232363238884373</v>
      </c>
      <c r="P5" s="64">
        <v>1255</v>
      </c>
      <c r="Q5" s="96">
        <f t="shared" si="3"/>
        <v>112.14501992031873</v>
      </c>
      <c r="R5" s="66">
        <f>ABS(O13-O5)*100</f>
        <v>15.987903883085242</v>
      </c>
      <c r="S5" s="29">
        <v>21649</v>
      </c>
      <c r="T5" s="41" t="s">
        <v>11</v>
      </c>
      <c r="U5" s="27">
        <v>401</v>
      </c>
      <c r="V5" s="25"/>
    </row>
    <row r="6" spans="1:46" x14ac:dyDescent="0.35">
      <c r="B6" s="26" t="s">
        <v>185</v>
      </c>
      <c r="C6" s="27" t="s">
        <v>186</v>
      </c>
      <c r="D6" s="28">
        <v>45723</v>
      </c>
      <c r="E6" s="29">
        <v>200000</v>
      </c>
      <c r="F6" s="27" t="s">
        <v>96</v>
      </c>
      <c r="G6" s="27" t="s">
        <v>97</v>
      </c>
      <c r="H6" s="29">
        <v>200000</v>
      </c>
      <c r="I6" s="29">
        <v>94800</v>
      </c>
      <c r="J6" s="30">
        <f t="shared" si="0"/>
        <v>47.4</v>
      </c>
      <c r="K6" s="29">
        <v>189547</v>
      </c>
      <c r="L6" s="29">
        <v>41070</v>
      </c>
      <c r="M6" s="29">
        <f t="shared" si="1"/>
        <v>158930</v>
      </c>
      <c r="N6" s="29">
        <v>141406.671875</v>
      </c>
      <c r="O6" s="63">
        <f t="shared" si="2"/>
        <v>1.1239215087424601</v>
      </c>
      <c r="P6" s="64">
        <v>768</v>
      </c>
      <c r="Q6" s="96">
        <f t="shared" si="3"/>
        <v>206.94010416666666</v>
      </c>
      <c r="R6" s="66">
        <f>ABS(O13-O6)*100</f>
        <v>5.1718837522763961</v>
      </c>
      <c r="S6" s="29">
        <v>39000</v>
      </c>
      <c r="T6" s="41" t="s">
        <v>11</v>
      </c>
      <c r="U6" s="27">
        <v>401</v>
      </c>
      <c r="V6" s="25"/>
    </row>
    <row r="7" spans="1:46" x14ac:dyDescent="0.35">
      <c r="B7" s="26" t="s">
        <v>204</v>
      </c>
      <c r="C7" s="27" t="s">
        <v>205</v>
      </c>
      <c r="D7" s="28">
        <v>45219</v>
      </c>
      <c r="E7" s="29">
        <v>205000</v>
      </c>
      <c r="F7" s="27" t="s">
        <v>96</v>
      </c>
      <c r="G7" s="27" t="s">
        <v>97</v>
      </c>
      <c r="H7" s="29">
        <v>205000</v>
      </c>
      <c r="I7" s="29">
        <v>121900</v>
      </c>
      <c r="J7" s="30">
        <f t="shared" si="0"/>
        <v>59.463414634146339</v>
      </c>
      <c r="K7" s="29">
        <v>243813</v>
      </c>
      <c r="L7" s="29">
        <v>39953</v>
      </c>
      <c r="M7" s="29">
        <f t="shared" si="1"/>
        <v>165047</v>
      </c>
      <c r="N7" s="29">
        <v>194152.375</v>
      </c>
      <c r="O7" s="63">
        <f t="shared" si="2"/>
        <v>0.85009003881616174</v>
      </c>
      <c r="P7" s="64">
        <v>1120</v>
      </c>
      <c r="Q7" s="96">
        <f t="shared" si="3"/>
        <v>147.36339285714286</v>
      </c>
      <c r="R7" s="66">
        <f>ABS(O13-O7)*100</f>
        <v>22.211263240353439</v>
      </c>
      <c r="S7" s="29">
        <v>35000</v>
      </c>
      <c r="T7" s="41" t="s">
        <v>11</v>
      </c>
      <c r="U7" s="27">
        <v>401</v>
      </c>
      <c r="V7" s="25"/>
    </row>
    <row r="8" spans="1:46" x14ac:dyDescent="0.35">
      <c r="B8" s="26" t="s">
        <v>187</v>
      </c>
      <c r="C8" s="27" t="s">
        <v>188</v>
      </c>
      <c r="D8" s="28">
        <v>45673</v>
      </c>
      <c r="E8" s="29">
        <v>230000</v>
      </c>
      <c r="F8" s="27" t="s">
        <v>96</v>
      </c>
      <c r="G8" s="27" t="s">
        <v>97</v>
      </c>
      <c r="H8" s="29">
        <v>230000</v>
      </c>
      <c r="I8" s="29">
        <v>127200</v>
      </c>
      <c r="J8" s="30">
        <f t="shared" si="0"/>
        <v>55.304347826086953</v>
      </c>
      <c r="K8" s="29">
        <v>254327</v>
      </c>
      <c r="L8" s="29">
        <v>28750</v>
      </c>
      <c r="M8" s="29">
        <f t="shared" si="1"/>
        <v>201250</v>
      </c>
      <c r="N8" s="29">
        <v>214835.234375</v>
      </c>
      <c r="O8" s="63">
        <f t="shared" si="2"/>
        <v>0.93676440266177818</v>
      </c>
      <c r="P8" s="64">
        <v>1904</v>
      </c>
      <c r="Q8" s="96">
        <f t="shared" si="3"/>
        <v>105.69852941176471</v>
      </c>
      <c r="R8" s="66">
        <f>ABS(O13-O8)*100</f>
        <v>13.543826855791796</v>
      </c>
      <c r="S8" s="29">
        <v>28750</v>
      </c>
      <c r="T8" s="41" t="s">
        <v>11</v>
      </c>
      <c r="U8" s="27">
        <v>401</v>
      </c>
      <c r="V8" s="25"/>
    </row>
    <row r="9" spans="1:46" x14ac:dyDescent="0.35">
      <c r="B9" s="26" t="s">
        <v>206</v>
      </c>
      <c r="C9" s="27" t="s">
        <v>207</v>
      </c>
      <c r="D9" s="28">
        <v>45730</v>
      </c>
      <c r="E9" s="29">
        <v>225000</v>
      </c>
      <c r="F9" s="27" t="s">
        <v>96</v>
      </c>
      <c r="G9" s="27" t="s">
        <v>97</v>
      </c>
      <c r="H9" s="29">
        <v>225000</v>
      </c>
      <c r="I9" s="29">
        <v>83100</v>
      </c>
      <c r="J9" s="30">
        <f t="shared" si="0"/>
        <v>36.933333333333337</v>
      </c>
      <c r="K9" s="29">
        <v>166233</v>
      </c>
      <c r="L9" s="29">
        <v>55230</v>
      </c>
      <c r="M9" s="29">
        <f t="shared" si="1"/>
        <v>169770</v>
      </c>
      <c r="N9" s="29">
        <v>105717.140625</v>
      </c>
      <c r="O9" s="63">
        <f t="shared" si="2"/>
        <v>1.6058890639334296</v>
      </c>
      <c r="P9" s="64">
        <v>720</v>
      </c>
      <c r="Q9" s="96">
        <f t="shared" si="3"/>
        <v>235.79166666666666</v>
      </c>
      <c r="R9" s="66">
        <f>ABS(O13-O9)*100</f>
        <v>53.36863927137334</v>
      </c>
      <c r="S9" s="29">
        <v>55230</v>
      </c>
      <c r="T9" s="41" t="s">
        <v>11</v>
      </c>
      <c r="U9" s="27">
        <v>401</v>
      </c>
      <c r="V9" s="25"/>
    </row>
    <row r="10" spans="1:46" x14ac:dyDescent="0.35">
      <c r="B10" s="26" t="s">
        <v>208</v>
      </c>
      <c r="C10" s="27" t="s">
        <v>209</v>
      </c>
      <c r="D10" s="28">
        <v>45408</v>
      </c>
      <c r="E10" s="29">
        <v>250000</v>
      </c>
      <c r="F10" s="27" t="s">
        <v>96</v>
      </c>
      <c r="G10" s="27" t="s">
        <v>97</v>
      </c>
      <c r="H10" s="29">
        <v>250000</v>
      </c>
      <c r="I10" s="29">
        <v>104800</v>
      </c>
      <c r="J10" s="30">
        <f t="shared" si="0"/>
        <v>41.92</v>
      </c>
      <c r="K10" s="29">
        <v>209510</v>
      </c>
      <c r="L10" s="29">
        <v>23032</v>
      </c>
      <c r="M10" s="29">
        <f t="shared" si="1"/>
        <v>226968</v>
      </c>
      <c r="N10" s="29">
        <v>177598.09375</v>
      </c>
      <c r="O10" s="63">
        <f t="shared" si="2"/>
        <v>1.2779866901020722</v>
      </c>
      <c r="P10" s="64">
        <v>720</v>
      </c>
      <c r="Q10" s="96">
        <f t="shared" si="3"/>
        <v>315.23333333333335</v>
      </c>
      <c r="R10" s="66">
        <f>ABS(O13-O10)*100</f>
        <v>20.578401888237607</v>
      </c>
      <c r="S10" s="29">
        <v>19134</v>
      </c>
      <c r="T10" s="41" t="s">
        <v>11</v>
      </c>
      <c r="U10" s="27">
        <v>401</v>
      </c>
      <c r="V10" s="25"/>
    </row>
    <row r="11" spans="1:46" x14ac:dyDescent="0.35">
      <c r="B11" s="34"/>
      <c r="C11" s="34"/>
      <c r="D11" s="35" t="s">
        <v>17</v>
      </c>
      <c r="E11" s="36">
        <f>+SUM(E2:E10)</f>
        <v>2201000</v>
      </c>
      <c r="F11" s="34"/>
      <c r="G11" s="34"/>
      <c r="H11" s="36">
        <f>+SUM(H2:H10)</f>
        <v>2201000</v>
      </c>
      <c r="I11" s="36">
        <f>+SUM(I2:I10)</f>
        <v>1105100</v>
      </c>
      <c r="J11" s="37"/>
      <c r="K11" s="36">
        <f>+SUM(K2:K10)</f>
        <v>2210103</v>
      </c>
      <c r="L11" s="36"/>
      <c r="M11" s="36">
        <f>+SUM(M2:M10)</f>
        <v>1804817</v>
      </c>
      <c r="N11" s="36">
        <f>+SUM(N2:N10)</f>
        <v>1744368.03515625</v>
      </c>
      <c r="O11" s="67"/>
      <c r="P11" s="68"/>
      <c r="Q11" s="73">
        <f>AVERAGE(Q2:Q10)</f>
        <v>179.41893419364962</v>
      </c>
      <c r="R11" s="70">
        <f>ABS(O13-O12)*100</f>
        <v>3.7548880491218739</v>
      </c>
      <c r="S11" s="36"/>
      <c r="T11" s="34"/>
      <c r="U11" s="27"/>
      <c r="V11" s="25"/>
    </row>
    <row r="12" spans="1:46" x14ac:dyDescent="0.35">
      <c r="B12" s="34"/>
      <c r="C12" s="34"/>
      <c r="D12" s="35"/>
      <c r="E12" s="36"/>
      <c r="F12" s="34"/>
      <c r="G12" s="34"/>
      <c r="H12" s="36"/>
      <c r="I12" s="36" t="s">
        <v>133</v>
      </c>
      <c r="J12" s="37">
        <f>I11/H11*100</f>
        <v>50.208995910949575</v>
      </c>
      <c r="K12" s="36"/>
      <c r="L12" s="36"/>
      <c r="M12" s="36"/>
      <c r="N12" s="39" t="s">
        <v>191</v>
      </c>
      <c r="O12" s="71">
        <f>M11/N11</f>
        <v>1.0346537907284774</v>
      </c>
      <c r="P12" s="72" t="s">
        <v>50</v>
      </c>
      <c r="Q12" s="73" t="s">
        <v>192</v>
      </c>
      <c r="R12" s="69">
        <f>STDEV(O2:O10)</f>
        <v>0.24149262067909752</v>
      </c>
      <c r="S12" s="70"/>
      <c r="T12" s="36"/>
      <c r="U12" s="27"/>
      <c r="V12" s="25"/>
    </row>
    <row r="13" spans="1:46" x14ac:dyDescent="0.35">
      <c r="B13" s="34"/>
      <c r="C13" s="34"/>
      <c r="D13" s="35"/>
      <c r="E13" s="36"/>
      <c r="F13" s="34"/>
      <c r="G13" s="34"/>
      <c r="H13" s="36"/>
      <c r="I13" s="36" t="s">
        <v>134</v>
      </c>
      <c r="J13" s="37">
        <f>STDEV(J2:J10)</f>
        <v>7.7241733108626116</v>
      </c>
      <c r="K13" s="36"/>
      <c r="L13" s="36"/>
      <c r="M13" s="36"/>
      <c r="N13" s="36" t="s">
        <v>193</v>
      </c>
      <c r="O13" s="67">
        <f>AVERAGE(O2:O10)</f>
        <v>1.0722026712196961</v>
      </c>
      <c r="P13" s="68"/>
      <c r="Q13" s="73" t="s">
        <v>194</v>
      </c>
      <c r="R13" s="70">
        <f>AVERAGE(R2:R10)</f>
        <v>18.020930252225359</v>
      </c>
      <c r="S13" s="70" t="s">
        <v>195</v>
      </c>
      <c r="T13" s="34">
        <f>+(R13/O13)</f>
        <v>16.807391676916314</v>
      </c>
      <c r="U13" s="27"/>
      <c r="V13" s="25"/>
    </row>
    <row r="14" spans="1:46" x14ac:dyDescent="0.35">
      <c r="V14" s="25"/>
    </row>
  </sheetData>
  <conditionalFormatting sqref="B2:U10">
    <cfRule type="expression" dxfId="7" priority="1" stopIfTrue="1">
      <formula>MOD(ROW(),4)&gt;1</formula>
    </cfRule>
    <cfRule type="expression" dxfId="6" priority="2" stopIfTrue="1">
      <formula>MOD(ROW(),4)&lt;2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B392-4AB2-43BA-B702-34ED326C11E1}">
  <dimension ref="A1:AU9"/>
  <sheetViews>
    <sheetView topLeftCell="A2" workbookViewId="0">
      <selection activeCell="C20" sqref="C20"/>
    </sheetView>
  </sheetViews>
  <sheetFormatPr defaultRowHeight="14.5" x14ac:dyDescent="0.35"/>
  <cols>
    <col min="1" max="1" width="24.1796875" style="25" customWidth="1"/>
    <col min="2" max="2" width="19.1796875" style="25" customWidth="1"/>
    <col min="3" max="3" width="23.08984375" style="25" customWidth="1"/>
    <col min="4" max="4" width="16.6328125" style="19" customWidth="1"/>
    <col min="5" max="5" width="17.6328125" style="18" customWidth="1"/>
    <col min="6" max="6" width="8.6328125" style="25" customWidth="1"/>
    <col min="7" max="7" width="19.6328125" style="25" customWidth="1"/>
    <col min="8" max="8" width="12.6328125" style="18" customWidth="1"/>
    <col min="9" max="9" width="11.6328125" style="18" customWidth="1"/>
    <col min="10" max="10" width="12.54296875" style="82" customWidth="1"/>
    <col min="11" max="11" width="13.90625" style="18" customWidth="1"/>
    <col min="12" max="12" width="11.36328125" style="18" customWidth="1"/>
    <col min="13" max="13" width="13.1796875" style="18" customWidth="1"/>
    <col min="14" max="14" width="14" style="18" customWidth="1"/>
    <col min="15" max="15" width="7.7265625" style="83" customWidth="1"/>
    <col min="16" max="16" width="19.1796875" style="84" customWidth="1"/>
    <col min="17" max="17" width="14.1796875" style="85" customWidth="1"/>
    <col min="18" max="18" width="16.453125" style="86" customWidth="1"/>
    <col min="19" max="19" width="21.6328125" style="87" customWidth="1"/>
    <col min="20" max="20" width="19.6328125" style="25" customWidth="1"/>
    <col min="21" max="21" width="13.6328125" style="25" customWidth="1"/>
    <col min="22" max="22" width="15.6328125" style="18" customWidth="1"/>
    <col min="23" max="23" width="40.6328125" style="25" customWidth="1"/>
    <col min="24" max="24" width="19.6328125" style="25" customWidth="1"/>
    <col min="25" max="25" width="20.6328125" style="25" customWidth="1"/>
    <col min="26" max="16384" width="8.7265625" style="25"/>
  </cols>
  <sheetData>
    <row r="1" spans="1:47" ht="15.5" x14ac:dyDescent="0.35">
      <c r="A1" s="57" t="s">
        <v>49</v>
      </c>
      <c r="B1" s="56" t="s">
        <v>1</v>
      </c>
      <c r="C1" s="44" t="s">
        <v>80</v>
      </c>
      <c r="D1" s="45" t="s">
        <v>2</v>
      </c>
      <c r="E1" s="46" t="s">
        <v>3</v>
      </c>
      <c r="F1" s="44" t="s">
        <v>81</v>
      </c>
      <c r="G1" s="44" t="s">
        <v>82</v>
      </c>
      <c r="H1" s="46" t="s">
        <v>83</v>
      </c>
      <c r="I1" s="46" t="s">
        <v>84</v>
      </c>
      <c r="J1" s="47" t="s">
        <v>85</v>
      </c>
      <c r="K1" s="46" t="s">
        <v>86</v>
      </c>
      <c r="L1" s="46" t="s">
        <v>157</v>
      </c>
      <c r="M1" s="46" t="s">
        <v>158</v>
      </c>
      <c r="N1" s="46" t="s">
        <v>159</v>
      </c>
      <c r="O1" s="24" t="s">
        <v>160</v>
      </c>
      <c r="P1" s="60" t="s">
        <v>161</v>
      </c>
      <c r="Q1" s="97" t="s">
        <v>196</v>
      </c>
      <c r="R1" s="62" t="s">
        <v>163</v>
      </c>
      <c r="S1" s="46" t="s">
        <v>164</v>
      </c>
      <c r="T1" s="44" t="s">
        <v>6</v>
      </c>
      <c r="U1" s="44" t="s">
        <v>165</v>
      </c>
      <c r="V1" s="44" t="s">
        <v>93</v>
      </c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7" ht="15.5" x14ac:dyDescent="0.35">
      <c r="A2" s="57" t="s">
        <v>210</v>
      </c>
      <c r="B2" s="26" t="s">
        <v>211</v>
      </c>
      <c r="C2" s="27" t="s">
        <v>212</v>
      </c>
      <c r="D2" s="28">
        <v>45733</v>
      </c>
      <c r="E2" s="29">
        <v>315000</v>
      </c>
      <c r="F2" s="27" t="s">
        <v>96</v>
      </c>
      <c r="G2" s="27" t="s">
        <v>97</v>
      </c>
      <c r="H2" s="29">
        <v>313000</v>
      </c>
      <c r="I2" s="29">
        <v>143900</v>
      </c>
      <c r="J2" s="30">
        <f>I2/H2*100</f>
        <v>45.974440894568694</v>
      </c>
      <c r="K2" s="29">
        <v>287811</v>
      </c>
      <c r="L2" s="29">
        <v>19564</v>
      </c>
      <c r="M2" s="29">
        <f>H2-L2</f>
        <v>293436</v>
      </c>
      <c r="N2" s="29">
        <v>241012.578125</v>
      </c>
      <c r="O2" s="63">
        <f>M2/N2</f>
        <v>1.2175132197781431</v>
      </c>
      <c r="P2" s="64">
        <v>985</v>
      </c>
      <c r="Q2" s="96">
        <f>M2/P2</f>
        <v>297.9045685279188</v>
      </c>
      <c r="R2" s="66">
        <f>ABS(O9-O2)*100</f>
        <v>1.8607283159686183</v>
      </c>
      <c r="S2" s="29">
        <v>11161</v>
      </c>
      <c r="T2" s="41" t="s">
        <v>11</v>
      </c>
      <c r="U2" s="27">
        <v>401</v>
      </c>
      <c r="V2" s="43"/>
      <c r="AL2" s="55"/>
      <c r="AN2" s="55"/>
    </row>
    <row r="3" spans="1:47" x14ac:dyDescent="0.35">
      <c r="B3" s="26" t="s">
        <v>137</v>
      </c>
      <c r="C3" s="27" t="s">
        <v>138</v>
      </c>
      <c r="D3" s="28">
        <v>45198</v>
      </c>
      <c r="E3" s="29">
        <v>187500</v>
      </c>
      <c r="F3" s="27" t="s">
        <v>96</v>
      </c>
      <c r="G3" s="27" t="s">
        <v>97</v>
      </c>
      <c r="H3" s="29">
        <v>187500</v>
      </c>
      <c r="I3" s="29">
        <v>108100</v>
      </c>
      <c r="J3" s="30">
        <f>I3/H3*100</f>
        <v>57.653333333333336</v>
      </c>
      <c r="K3" s="29">
        <v>216213</v>
      </c>
      <c r="L3" s="29">
        <v>75900</v>
      </c>
      <c r="M3" s="29">
        <f>H3-L3</f>
        <v>111600</v>
      </c>
      <c r="N3" s="29">
        <v>126067.3828125</v>
      </c>
      <c r="O3" s="63">
        <f>M3/N3</f>
        <v>0.88524087285910158</v>
      </c>
      <c r="P3" s="64">
        <v>944</v>
      </c>
      <c r="Q3" s="96">
        <f>M3/P3</f>
        <v>118.22033898305085</v>
      </c>
      <c r="R3" s="66">
        <f>ABS(O9-O3)*100</f>
        <v>31.366506375935533</v>
      </c>
      <c r="S3" s="29">
        <v>64500</v>
      </c>
      <c r="T3" s="41" t="s">
        <v>11</v>
      </c>
      <c r="U3" s="27">
        <v>401</v>
      </c>
      <c r="V3" s="43" t="s">
        <v>119</v>
      </c>
    </row>
    <row r="4" spans="1:47" x14ac:dyDescent="0.35">
      <c r="B4" s="26" t="s">
        <v>137</v>
      </c>
      <c r="C4" s="27" t="s">
        <v>138</v>
      </c>
      <c r="D4" s="28">
        <v>45736</v>
      </c>
      <c r="E4" s="29">
        <v>220000</v>
      </c>
      <c r="F4" s="27" t="s">
        <v>96</v>
      </c>
      <c r="G4" s="27" t="s">
        <v>97</v>
      </c>
      <c r="H4" s="29">
        <v>220000</v>
      </c>
      <c r="I4" s="29">
        <v>108100</v>
      </c>
      <c r="J4" s="30">
        <f>I4/H4*100</f>
        <v>49.13636363636364</v>
      </c>
      <c r="K4" s="29">
        <v>216213</v>
      </c>
      <c r="L4" s="29">
        <v>75900</v>
      </c>
      <c r="M4" s="29">
        <f>H4-L4</f>
        <v>144100</v>
      </c>
      <c r="N4" s="29">
        <v>126067.3828125</v>
      </c>
      <c r="O4" s="63">
        <f>M4/N4</f>
        <v>1.1430395141487144</v>
      </c>
      <c r="P4" s="64">
        <v>944</v>
      </c>
      <c r="Q4" s="96">
        <f>M4/P4</f>
        <v>152.64830508474577</v>
      </c>
      <c r="R4" s="66">
        <f>ABS(O9-O4)*100</f>
        <v>5.5866422469742494</v>
      </c>
      <c r="S4" s="29">
        <v>64500</v>
      </c>
      <c r="T4" s="41" t="s">
        <v>11</v>
      </c>
      <c r="U4" s="27">
        <v>401</v>
      </c>
      <c r="V4" s="43" t="s">
        <v>119</v>
      </c>
    </row>
    <row r="5" spans="1:47" x14ac:dyDescent="0.35">
      <c r="B5" s="26" t="s">
        <v>117</v>
      </c>
      <c r="C5" s="27" t="s">
        <v>118</v>
      </c>
      <c r="D5" s="28">
        <v>45506</v>
      </c>
      <c r="E5" s="29">
        <v>365000</v>
      </c>
      <c r="F5" s="27" t="s">
        <v>96</v>
      </c>
      <c r="G5" s="27" t="s">
        <v>97</v>
      </c>
      <c r="H5" s="29">
        <v>365000</v>
      </c>
      <c r="I5" s="29">
        <v>141400</v>
      </c>
      <c r="J5" s="30">
        <f>I5/H5*100</f>
        <v>38.739726027397261</v>
      </c>
      <c r="K5" s="29">
        <v>282796</v>
      </c>
      <c r="L5" s="29">
        <v>93094</v>
      </c>
      <c r="M5" s="29">
        <f>H5-L5</f>
        <v>271906</v>
      </c>
      <c r="N5" s="29">
        <v>170442.046875</v>
      </c>
      <c r="O5" s="63">
        <f>M5/N5</f>
        <v>1.5952988419542529</v>
      </c>
      <c r="P5" s="64">
        <v>740</v>
      </c>
      <c r="Q5" s="96">
        <f>M5/P5</f>
        <v>367.44054054054055</v>
      </c>
      <c r="R5" s="66">
        <f>ABS(O9-O5)*100</f>
        <v>39.639290533579597</v>
      </c>
      <c r="S5" s="29">
        <v>86000</v>
      </c>
      <c r="T5" s="41" t="s">
        <v>11</v>
      </c>
      <c r="U5" s="27">
        <v>401</v>
      </c>
      <c r="V5" s="43" t="s">
        <v>119</v>
      </c>
    </row>
    <row r="6" spans="1:47" x14ac:dyDescent="0.35">
      <c r="B6" s="26" t="s">
        <v>120</v>
      </c>
      <c r="C6" s="27" t="s">
        <v>121</v>
      </c>
      <c r="D6" s="28">
        <v>45611</v>
      </c>
      <c r="E6" s="29">
        <v>185000</v>
      </c>
      <c r="F6" s="27" t="s">
        <v>96</v>
      </c>
      <c r="G6" s="27" t="s">
        <v>97</v>
      </c>
      <c r="H6" s="29">
        <v>185000</v>
      </c>
      <c r="I6" s="29">
        <v>89800</v>
      </c>
      <c r="J6" s="30">
        <f>I6/H6*100</f>
        <v>48.54054054054054</v>
      </c>
      <c r="K6" s="29">
        <v>179673</v>
      </c>
      <c r="L6" s="29">
        <v>33052</v>
      </c>
      <c r="M6" s="29">
        <f>H6-L6</f>
        <v>151948</v>
      </c>
      <c r="N6" s="29">
        <v>131734.953125</v>
      </c>
      <c r="O6" s="63">
        <f>M6/N6</f>
        <v>1.1534372343520731</v>
      </c>
      <c r="P6" s="64">
        <v>720</v>
      </c>
      <c r="Q6" s="96">
        <f>M6/P6</f>
        <v>211.03888888888889</v>
      </c>
      <c r="R6" s="66">
        <f>ABS(O9-O6)*100</f>
        <v>4.5468702266383776</v>
      </c>
      <c r="S6" s="29">
        <v>31820</v>
      </c>
      <c r="T6" s="41" t="s">
        <v>11</v>
      </c>
      <c r="U6" s="27">
        <v>401</v>
      </c>
      <c r="V6" s="43" t="s">
        <v>119</v>
      </c>
    </row>
    <row r="7" spans="1:47" x14ac:dyDescent="0.35">
      <c r="B7" s="34"/>
      <c r="C7" s="34"/>
      <c r="D7" s="35" t="s">
        <v>17</v>
      </c>
      <c r="E7" s="36">
        <f>+SUM(E2:E6)</f>
        <v>1272500</v>
      </c>
      <c r="F7" s="34"/>
      <c r="G7" s="34"/>
      <c r="H7" s="36">
        <f>+SUM(H2:H6)</f>
        <v>1270500</v>
      </c>
      <c r="I7" s="36">
        <f>+SUM(I2:I6)</f>
        <v>591300</v>
      </c>
      <c r="J7" s="37"/>
      <c r="K7" s="36">
        <f>+SUM(K2:K6)</f>
        <v>1182706</v>
      </c>
      <c r="L7" s="36"/>
      <c r="M7" s="36">
        <f>+SUM(M2:M6)</f>
        <v>972990</v>
      </c>
      <c r="N7" s="36">
        <f>+SUM(N2:N6)</f>
        <v>795324.34375</v>
      </c>
      <c r="O7" s="67"/>
      <c r="P7" s="68"/>
      <c r="Q7" s="73">
        <f>AVERAGE(Q2:Q6)</f>
        <v>229.45052840502893</v>
      </c>
      <c r="R7" s="70">
        <f>ABS(O9-O8)*100</f>
        <v>2.4481738669207775</v>
      </c>
      <c r="S7" s="36"/>
      <c r="T7" s="34"/>
      <c r="U7" s="34"/>
      <c r="V7" s="34"/>
    </row>
    <row r="8" spans="1:47" x14ac:dyDescent="0.35">
      <c r="B8" s="34"/>
      <c r="C8" s="34"/>
      <c r="D8" s="35"/>
      <c r="E8" s="36"/>
      <c r="F8" s="34"/>
      <c r="G8" s="34"/>
      <c r="H8" s="36"/>
      <c r="I8" s="36" t="s">
        <v>133</v>
      </c>
      <c r="J8" s="37">
        <f>I7/H7*100</f>
        <v>46.540731995277454</v>
      </c>
      <c r="K8" s="36"/>
      <c r="L8" s="36"/>
      <c r="M8" s="36"/>
      <c r="N8" s="39" t="s">
        <v>191</v>
      </c>
      <c r="O8" s="71">
        <f>M7/N7</f>
        <v>1.2233876752876647</v>
      </c>
      <c r="P8" s="72" t="s">
        <v>50</v>
      </c>
      <c r="Q8" s="73" t="s">
        <v>192</v>
      </c>
      <c r="R8" s="69">
        <f>STDEV(O2:O6)</f>
        <v>0.25546418469897841</v>
      </c>
      <c r="S8" s="70"/>
      <c r="T8" s="36"/>
      <c r="U8" s="34"/>
      <c r="V8" s="34"/>
    </row>
    <row r="9" spans="1:47" x14ac:dyDescent="0.35">
      <c r="B9" s="34"/>
      <c r="C9" s="34"/>
      <c r="D9" s="35"/>
      <c r="E9" s="36"/>
      <c r="F9" s="34"/>
      <c r="G9" s="34"/>
      <c r="H9" s="36"/>
      <c r="I9" s="36" t="s">
        <v>134</v>
      </c>
      <c r="J9" s="37">
        <f>STDEV(J2:J6)</f>
        <v>6.7938486924018839</v>
      </c>
      <c r="K9" s="36"/>
      <c r="L9" s="36"/>
      <c r="M9" s="36"/>
      <c r="N9" s="36" t="s">
        <v>193</v>
      </c>
      <c r="O9" s="67">
        <f>AVERAGE(O2:O6)</f>
        <v>1.1989059366184569</v>
      </c>
      <c r="P9" s="68"/>
      <c r="Q9" s="73" t="s">
        <v>194</v>
      </c>
      <c r="R9" s="70">
        <f>AVERAGE(R2:R6)</f>
        <v>16.600007539819277</v>
      </c>
      <c r="S9" s="70" t="s">
        <v>195</v>
      </c>
      <c r="T9" s="34">
        <f>+(R9/O9)</f>
        <v>13.845963250995318</v>
      </c>
      <c r="U9" s="34"/>
      <c r="V9" s="36"/>
    </row>
  </sheetData>
  <conditionalFormatting sqref="B2:V6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5DB5-1EC3-48BF-BD56-86C1C3BEDE79}">
  <dimension ref="A1:AU18"/>
  <sheetViews>
    <sheetView workbookViewId="0">
      <selection sqref="A1:A2"/>
    </sheetView>
  </sheetViews>
  <sheetFormatPr defaultRowHeight="14.5" x14ac:dyDescent="0.35"/>
  <cols>
    <col min="1" max="1" width="22.54296875" style="25" customWidth="1"/>
    <col min="2" max="2" width="19.26953125" style="25" customWidth="1"/>
    <col min="3" max="3" width="24.7265625" style="25" customWidth="1"/>
    <col min="4" max="4" width="16.6328125" style="19" customWidth="1"/>
    <col min="5" max="5" width="17.6328125" style="18" customWidth="1"/>
    <col min="6" max="6" width="8.6328125" style="25" customWidth="1"/>
    <col min="7" max="7" width="29.90625" style="25" customWidth="1"/>
    <col min="8" max="8" width="13.81640625" style="18" customWidth="1"/>
    <col min="9" max="9" width="14.08984375" style="18" customWidth="1"/>
    <col min="10" max="10" width="12.26953125" style="82" customWidth="1"/>
    <col min="11" max="11" width="13.1796875" style="18" customWidth="1"/>
    <col min="12" max="12" width="12.26953125" style="18" customWidth="1"/>
    <col min="13" max="13" width="14.90625" style="18" customWidth="1"/>
    <col min="14" max="14" width="13.6328125" style="18" customWidth="1"/>
    <col min="15" max="15" width="8" style="83" customWidth="1"/>
    <col min="16" max="16" width="16.90625" style="84" customWidth="1"/>
    <col min="17" max="17" width="15.36328125" style="85" customWidth="1"/>
    <col min="18" max="18" width="14.90625" style="86" customWidth="1"/>
    <col min="19" max="19" width="17.453125" style="87" customWidth="1"/>
    <col min="20" max="20" width="18.54296875" style="25" customWidth="1"/>
    <col min="21" max="21" width="13.08984375" style="25" customWidth="1"/>
    <col min="22" max="22" width="17.36328125" style="18" customWidth="1"/>
    <col min="23" max="23" width="15.6328125" style="19" customWidth="1"/>
    <col min="24" max="25" width="20.6328125" style="25" customWidth="1"/>
    <col min="26" max="26" width="21.6328125" style="25" customWidth="1"/>
    <col min="27" max="27" width="20.6328125" style="25" customWidth="1"/>
    <col min="28" max="16384" width="8.7265625" style="25"/>
  </cols>
  <sheetData>
    <row r="1" spans="1:47" ht="15.5" x14ac:dyDescent="0.35">
      <c r="A1" s="57" t="s">
        <v>49</v>
      </c>
      <c r="B1" s="56" t="s">
        <v>1</v>
      </c>
      <c r="C1" s="44" t="s">
        <v>80</v>
      </c>
      <c r="D1" s="45" t="s">
        <v>2</v>
      </c>
      <c r="E1" s="46" t="s">
        <v>3</v>
      </c>
      <c r="F1" s="44" t="s">
        <v>81</v>
      </c>
      <c r="G1" s="44" t="s">
        <v>82</v>
      </c>
      <c r="H1" s="46" t="s">
        <v>83</v>
      </c>
      <c r="I1" s="46" t="s">
        <v>84</v>
      </c>
      <c r="J1" s="47" t="s">
        <v>85</v>
      </c>
      <c r="K1" s="46" t="s">
        <v>86</v>
      </c>
      <c r="L1" s="46" t="s">
        <v>157</v>
      </c>
      <c r="M1" s="46" t="s">
        <v>158</v>
      </c>
      <c r="N1" s="46" t="s">
        <v>159</v>
      </c>
      <c r="O1" s="24" t="s">
        <v>160</v>
      </c>
      <c r="P1" s="60" t="s">
        <v>161</v>
      </c>
      <c r="Q1" s="97" t="s">
        <v>196</v>
      </c>
      <c r="R1" s="62" t="s">
        <v>163</v>
      </c>
      <c r="S1" s="46" t="s">
        <v>164</v>
      </c>
      <c r="T1" s="44" t="s">
        <v>6</v>
      </c>
      <c r="U1" s="44" t="s">
        <v>165</v>
      </c>
      <c r="V1" s="44" t="s">
        <v>93</v>
      </c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7" ht="15.5" x14ac:dyDescent="0.35">
      <c r="A2" s="57" t="s">
        <v>213</v>
      </c>
      <c r="B2" s="26" t="s">
        <v>143</v>
      </c>
      <c r="C2" s="27" t="s">
        <v>144</v>
      </c>
      <c r="D2" s="28">
        <v>45205</v>
      </c>
      <c r="E2" s="29">
        <v>262500</v>
      </c>
      <c r="F2" s="27" t="s">
        <v>96</v>
      </c>
      <c r="G2" s="27" t="s">
        <v>97</v>
      </c>
      <c r="H2" s="29">
        <v>262500</v>
      </c>
      <c r="I2" s="29">
        <v>150600</v>
      </c>
      <c r="J2" s="30">
        <f t="shared" ref="J2:J14" si="0">I2/H2*100</f>
        <v>57.371428571428574</v>
      </c>
      <c r="K2" s="29">
        <v>301299</v>
      </c>
      <c r="L2" s="29">
        <v>94131</v>
      </c>
      <c r="M2" s="29">
        <f t="shared" ref="M2:M14" si="1">H2-L2</f>
        <v>168369</v>
      </c>
      <c r="N2" s="29">
        <v>191644.765625</v>
      </c>
      <c r="O2" s="63">
        <f t="shared" ref="O2:O14" si="2">M2/N2</f>
        <v>0.87854734488003317</v>
      </c>
      <c r="P2" s="64">
        <v>1224</v>
      </c>
      <c r="Q2" s="96">
        <f t="shared" ref="Q2:Q14" si="3">M2/P2</f>
        <v>137.55637254901961</v>
      </c>
      <c r="R2" s="66">
        <f>ABS(O17-O2)*100</f>
        <v>23.064153104788112</v>
      </c>
      <c r="S2" s="29">
        <v>78900</v>
      </c>
      <c r="T2" s="41" t="s">
        <v>11</v>
      </c>
      <c r="U2" s="27">
        <v>401</v>
      </c>
      <c r="V2" s="43" t="s">
        <v>145</v>
      </c>
      <c r="W2" s="25"/>
      <c r="AL2" s="55"/>
      <c r="AN2" s="55"/>
    </row>
    <row r="3" spans="1:47" x14ac:dyDescent="0.35">
      <c r="B3" s="26" t="s">
        <v>146</v>
      </c>
      <c r="C3" s="27" t="s">
        <v>147</v>
      </c>
      <c r="D3" s="28">
        <v>45187</v>
      </c>
      <c r="E3" s="29">
        <v>254000</v>
      </c>
      <c r="F3" s="27" t="s">
        <v>96</v>
      </c>
      <c r="G3" s="27" t="s">
        <v>97</v>
      </c>
      <c r="H3" s="29">
        <v>254000</v>
      </c>
      <c r="I3" s="29">
        <v>106300</v>
      </c>
      <c r="J3" s="30">
        <f t="shared" si="0"/>
        <v>41.8503937007874</v>
      </c>
      <c r="K3" s="29">
        <v>212584</v>
      </c>
      <c r="L3" s="29">
        <v>92723</v>
      </c>
      <c r="M3" s="29">
        <f t="shared" si="1"/>
        <v>161277</v>
      </c>
      <c r="N3" s="29">
        <v>110879.740234375</v>
      </c>
      <c r="O3" s="63">
        <f t="shared" si="2"/>
        <v>1.4545218058691016</v>
      </c>
      <c r="P3" s="64">
        <v>816</v>
      </c>
      <c r="Q3" s="96">
        <f t="shared" si="3"/>
        <v>197.64338235294119</v>
      </c>
      <c r="R3" s="66">
        <f>ABS(O17-O3)*100</f>
        <v>34.533292994118739</v>
      </c>
      <c r="S3" s="29">
        <v>86790</v>
      </c>
      <c r="T3" s="41" t="s">
        <v>11</v>
      </c>
      <c r="U3" s="27">
        <v>401</v>
      </c>
      <c r="V3" s="43" t="s">
        <v>145</v>
      </c>
      <c r="W3" s="25"/>
    </row>
    <row r="4" spans="1:47" x14ac:dyDescent="0.35">
      <c r="B4" s="26" t="s">
        <v>151</v>
      </c>
      <c r="C4" s="27" t="s">
        <v>152</v>
      </c>
      <c r="D4" s="28">
        <v>45646</v>
      </c>
      <c r="E4" s="29">
        <v>185000</v>
      </c>
      <c r="F4" s="27" t="s">
        <v>96</v>
      </c>
      <c r="G4" s="27" t="s">
        <v>103</v>
      </c>
      <c r="H4" s="29">
        <v>181000</v>
      </c>
      <c r="I4" s="29">
        <v>87300</v>
      </c>
      <c r="J4" s="30">
        <f t="shared" si="0"/>
        <v>48.232044198895032</v>
      </c>
      <c r="K4" s="29">
        <v>174540</v>
      </c>
      <c r="L4" s="29">
        <v>36350</v>
      </c>
      <c r="M4" s="29">
        <f t="shared" si="1"/>
        <v>144650</v>
      </c>
      <c r="N4" s="29">
        <v>130000</v>
      </c>
      <c r="O4" s="63">
        <f t="shared" si="2"/>
        <v>1.1126923076923076</v>
      </c>
      <c r="P4" s="64">
        <v>840</v>
      </c>
      <c r="Q4" s="96">
        <f t="shared" si="3"/>
        <v>172.20238095238096</v>
      </c>
      <c r="R4" s="66">
        <f>ABS(O17-O4)*100</f>
        <v>0.35034317643933832</v>
      </c>
      <c r="S4" s="29">
        <v>10150</v>
      </c>
      <c r="T4" s="42" t="s">
        <v>153</v>
      </c>
      <c r="U4" s="27">
        <v>401</v>
      </c>
      <c r="V4" s="43" t="s">
        <v>145</v>
      </c>
      <c r="W4" s="25"/>
    </row>
    <row r="5" spans="1:47" x14ac:dyDescent="0.35">
      <c r="B5" s="26" t="s">
        <v>214</v>
      </c>
      <c r="C5" s="27" t="s">
        <v>215</v>
      </c>
      <c r="D5" s="28">
        <v>45124</v>
      </c>
      <c r="E5" s="29">
        <v>379900</v>
      </c>
      <c r="F5" s="27" t="s">
        <v>96</v>
      </c>
      <c r="G5" s="27" t="s">
        <v>97</v>
      </c>
      <c r="H5" s="29">
        <v>344900</v>
      </c>
      <c r="I5" s="29">
        <v>194900</v>
      </c>
      <c r="J5" s="30">
        <f t="shared" si="0"/>
        <v>56.509133082052763</v>
      </c>
      <c r="K5" s="29">
        <v>389815</v>
      </c>
      <c r="L5" s="29">
        <v>52611</v>
      </c>
      <c r="M5" s="29">
        <f t="shared" si="1"/>
        <v>292289</v>
      </c>
      <c r="N5" s="29">
        <v>311937.09375</v>
      </c>
      <c r="O5" s="63">
        <f t="shared" si="2"/>
        <v>0.93701264086999914</v>
      </c>
      <c r="P5" s="64">
        <v>1400</v>
      </c>
      <c r="Q5" s="96">
        <f t="shared" si="3"/>
        <v>208.77785714285713</v>
      </c>
      <c r="R5" s="66">
        <f>ABS(O17-O5)*100</f>
        <v>17.217623505791511</v>
      </c>
      <c r="S5" s="29">
        <v>43000</v>
      </c>
      <c r="T5" s="41" t="s">
        <v>11</v>
      </c>
      <c r="U5" s="27">
        <v>401</v>
      </c>
      <c r="V5" s="43" t="s">
        <v>216</v>
      </c>
      <c r="W5" s="25"/>
    </row>
    <row r="6" spans="1:47" x14ac:dyDescent="0.35">
      <c r="B6" s="26" t="s">
        <v>137</v>
      </c>
      <c r="C6" s="27" t="s">
        <v>138</v>
      </c>
      <c r="D6" s="28">
        <v>45198</v>
      </c>
      <c r="E6" s="29">
        <v>187500</v>
      </c>
      <c r="F6" s="27" t="s">
        <v>96</v>
      </c>
      <c r="G6" s="27" t="s">
        <v>97</v>
      </c>
      <c r="H6" s="29">
        <v>187500</v>
      </c>
      <c r="I6" s="29">
        <v>108100</v>
      </c>
      <c r="J6" s="30">
        <f t="shared" si="0"/>
        <v>57.653333333333336</v>
      </c>
      <c r="K6" s="29">
        <v>216213</v>
      </c>
      <c r="L6" s="29">
        <v>75900</v>
      </c>
      <c r="M6" s="29">
        <f t="shared" si="1"/>
        <v>111600</v>
      </c>
      <c r="N6" s="29">
        <v>126067.3828125</v>
      </c>
      <c r="O6" s="63">
        <f t="shared" si="2"/>
        <v>0.88524087285910158</v>
      </c>
      <c r="P6" s="64">
        <v>944</v>
      </c>
      <c r="Q6" s="96">
        <f t="shared" si="3"/>
        <v>118.22033898305085</v>
      </c>
      <c r="R6" s="66">
        <f>ABS(O17-O6)*100</f>
        <v>22.394800306881269</v>
      </c>
      <c r="S6" s="29">
        <v>64500</v>
      </c>
      <c r="T6" s="41" t="s">
        <v>11</v>
      </c>
      <c r="U6" s="27">
        <v>401</v>
      </c>
      <c r="V6" s="43" t="s">
        <v>119</v>
      </c>
      <c r="W6" s="25"/>
    </row>
    <row r="7" spans="1:47" x14ac:dyDescent="0.35">
      <c r="B7" s="26" t="s">
        <v>137</v>
      </c>
      <c r="C7" s="27" t="s">
        <v>138</v>
      </c>
      <c r="D7" s="28">
        <v>45736</v>
      </c>
      <c r="E7" s="29">
        <v>220000</v>
      </c>
      <c r="F7" s="27" t="s">
        <v>96</v>
      </c>
      <c r="G7" s="27" t="s">
        <v>97</v>
      </c>
      <c r="H7" s="29">
        <v>220000</v>
      </c>
      <c r="I7" s="29">
        <v>108100</v>
      </c>
      <c r="J7" s="30">
        <f t="shared" si="0"/>
        <v>49.13636363636364</v>
      </c>
      <c r="K7" s="29">
        <v>216213</v>
      </c>
      <c r="L7" s="29">
        <v>75900</v>
      </c>
      <c r="M7" s="29">
        <f t="shared" si="1"/>
        <v>144100</v>
      </c>
      <c r="N7" s="29">
        <v>126067.3828125</v>
      </c>
      <c r="O7" s="63">
        <f t="shared" si="2"/>
        <v>1.1430395141487144</v>
      </c>
      <c r="P7" s="64">
        <v>944</v>
      </c>
      <c r="Q7" s="96">
        <f t="shared" si="3"/>
        <v>152.64830508474577</v>
      </c>
      <c r="R7" s="66">
        <f>ABS(O17-O7)*100</f>
        <v>3.3850638220800144</v>
      </c>
      <c r="S7" s="29">
        <v>64500</v>
      </c>
      <c r="T7" s="41" t="s">
        <v>11</v>
      </c>
      <c r="U7" s="27">
        <v>401</v>
      </c>
      <c r="V7" s="43" t="s">
        <v>119</v>
      </c>
      <c r="W7" s="25"/>
    </row>
    <row r="8" spans="1:47" x14ac:dyDescent="0.35">
      <c r="B8" s="26" t="s">
        <v>95</v>
      </c>
      <c r="C8" s="27"/>
      <c r="D8" s="28">
        <v>45682</v>
      </c>
      <c r="E8" s="29">
        <v>151500</v>
      </c>
      <c r="F8" s="27" t="s">
        <v>96</v>
      </c>
      <c r="G8" s="27" t="s">
        <v>97</v>
      </c>
      <c r="H8" s="29">
        <v>151500</v>
      </c>
      <c r="I8" s="29">
        <v>71200</v>
      </c>
      <c r="J8" s="30">
        <f t="shared" si="0"/>
        <v>46.996699669966993</v>
      </c>
      <c r="K8" s="29">
        <v>142340</v>
      </c>
      <c r="L8" s="29">
        <v>54308</v>
      </c>
      <c r="M8" s="29">
        <f t="shared" si="1"/>
        <v>97192</v>
      </c>
      <c r="N8" s="29">
        <v>81435.7109375</v>
      </c>
      <c r="O8" s="63">
        <f t="shared" si="2"/>
        <v>1.1934813226422569</v>
      </c>
      <c r="P8" s="64">
        <v>740</v>
      </c>
      <c r="Q8" s="96">
        <f t="shared" si="3"/>
        <v>131.34054054054053</v>
      </c>
      <c r="R8" s="66">
        <f>ABS(O17-O8)*100</f>
        <v>8.4292446714342653</v>
      </c>
      <c r="S8" s="29">
        <v>53750</v>
      </c>
      <c r="T8" s="41" t="s">
        <v>11</v>
      </c>
      <c r="U8" s="27">
        <v>401</v>
      </c>
      <c r="V8" s="43" t="s">
        <v>99</v>
      </c>
      <c r="W8" s="25"/>
    </row>
    <row r="9" spans="1:47" x14ac:dyDescent="0.35">
      <c r="B9" s="26" t="s">
        <v>101</v>
      </c>
      <c r="C9" s="27" t="s">
        <v>102</v>
      </c>
      <c r="D9" s="28">
        <v>45426</v>
      </c>
      <c r="E9" s="29">
        <v>120000</v>
      </c>
      <c r="F9" s="27" t="s">
        <v>96</v>
      </c>
      <c r="G9" s="27" t="s">
        <v>103</v>
      </c>
      <c r="H9" s="29">
        <v>120000</v>
      </c>
      <c r="I9" s="29">
        <v>63800</v>
      </c>
      <c r="J9" s="30">
        <f t="shared" si="0"/>
        <v>53.166666666666664</v>
      </c>
      <c r="K9" s="29">
        <v>127538</v>
      </c>
      <c r="L9" s="29">
        <v>72793</v>
      </c>
      <c r="M9" s="29">
        <f t="shared" si="1"/>
        <v>47207</v>
      </c>
      <c r="N9" s="29">
        <v>50642.921875</v>
      </c>
      <c r="O9" s="63">
        <f t="shared" si="2"/>
        <v>0.93215395660857103</v>
      </c>
      <c r="P9" s="64">
        <v>497</v>
      </c>
      <c r="Q9" s="96">
        <f t="shared" si="3"/>
        <v>94.983903420523134</v>
      </c>
      <c r="R9" s="66">
        <f>ABS(O17-O9)*100</f>
        <v>17.703491931934323</v>
      </c>
      <c r="S9" s="29">
        <v>68159</v>
      </c>
      <c r="T9" s="41" t="s">
        <v>11</v>
      </c>
      <c r="U9" s="27">
        <v>401</v>
      </c>
      <c r="V9" s="43" t="s">
        <v>104</v>
      </c>
      <c r="W9" s="25"/>
    </row>
    <row r="10" spans="1:47" x14ac:dyDescent="0.35">
      <c r="B10" s="26" t="s">
        <v>105</v>
      </c>
      <c r="C10" s="27" t="s">
        <v>106</v>
      </c>
      <c r="D10" s="28">
        <v>45687</v>
      </c>
      <c r="E10" s="29">
        <v>775000</v>
      </c>
      <c r="F10" s="27" t="s">
        <v>96</v>
      </c>
      <c r="G10" s="27" t="s">
        <v>103</v>
      </c>
      <c r="H10" s="29">
        <v>775000</v>
      </c>
      <c r="I10" s="29">
        <v>366800</v>
      </c>
      <c r="J10" s="30">
        <f t="shared" si="0"/>
        <v>47.329032258064515</v>
      </c>
      <c r="K10" s="29">
        <v>733567</v>
      </c>
      <c r="L10" s="29">
        <v>326175</v>
      </c>
      <c r="M10" s="29">
        <f t="shared" si="1"/>
        <v>448825</v>
      </c>
      <c r="N10" s="29">
        <v>402959.4375</v>
      </c>
      <c r="O10" s="63">
        <f t="shared" si="2"/>
        <v>1.1138217851021295</v>
      </c>
      <c r="P10" s="64">
        <v>1792</v>
      </c>
      <c r="Q10" s="96">
        <f t="shared" si="3"/>
        <v>250.46037946428572</v>
      </c>
      <c r="R10" s="66">
        <f>ABS(O17-O10)*100</f>
        <v>0.46329091742152162</v>
      </c>
      <c r="S10" s="29">
        <v>313000</v>
      </c>
      <c r="T10" s="42" t="s">
        <v>107</v>
      </c>
      <c r="U10" s="27">
        <v>401</v>
      </c>
      <c r="V10" s="43" t="s">
        <v>99</v>
      </c>
      <c r="W10" s="25"/>
    </row>
    <row r="11" spans="1:47" x14ac:dyDescent="0.35">
      <c r="B11" s="26" t="s">
        <v>115</v>
      </c>
      <c r="C11" s="27" t="s">
        <v>116</v>
      </c>
      <c r="D11" s="28">
        <v>45413</v>
      </c>
      <c r="E11" s="29">
        <v>535000</v>
      </c>
      <c r="F11" s="27" t="s">
        <v>96</v>
      </c>
      <c r="G11" s="27" t="s">
        <v>97</v>
      </c>
      <c r="H11" s="29">
        <v>535000</v>
      </c>
      <c r="I11" s="29">
        <v>269300</v>
      </c>
      <c r="J11" s="30">
        <f t="shared" si="0"/>
        <v>50.336448598130843</v>
      </c>
      <c r="K11" s="29">
        <v>538562</v>
      </c>
      <c r="L11" s="29">
        <v>284524</v>
      </c>
      <c r="M11" s="29">
        <f t="shared" si="1"/>
        <v>250476</v>
      </c>
      <c r="N11" s="29">
        <v>235002.78125</v>
      </c>
      <c r="O11" s="63">
        <f t="shared" si="2"/>
        <v>1.0658427047871375</v>
      </c>
      <c r="P11" s="64">
        <v>1508</v>
      </c>
      <c r="Q11" s="96">
        <f t="shared" si="3"/>
        <v>166.09814323607426</v>
      </c>
      <c r="R11" s="66">
        <f>ABS(O17-O11)*100</f>
        <v>4.3346171140776768</v>
      </c>
      <c r="S11" s="29">
        <v>207564</v>
      </c>
      <c r="T11" s="41" t="s">
        <v>11</v>
      </c>
      <c r="U11" s="27">
        <v>401</v>
      </c>
      <c r="V11" s="43" t="s">
        <v>111</v>
      </c>
      <c r="W11" s="25"/>
    </row>
    <row r="12" spans="1:47" x14ac:dyDescent="0.35">
      <c r="B12" s="26" t="s">
        <v>117</v>
      </c>
      <c r="C12" s="27" t="s">
        <v>118</v>
      </c>
      <c r="D12" s="28">
        <v>45506</v>
      </c>
      <c r="E12" s="29">
        <v>365000</v>
      </c>
      <c r="F12" s="27" t="s">
        <v>96</v>
      </c>
      <c r="G12" s="27" t="s">
        <v>97</v>
      </c>
      <c r="H12" s="29">
        <v>365000</v>
      </c>
      <c r="I12" s="29">
        <v>141400</v>
      </c>
      <c r="J12" s="30">
        <f t="shared" si="0"/>
        <v>38.739726027397261</v>
      </c>
      <c r="K12" s="29">
        <v>282796</v>
      </c>
      <c r="L12" s="29">
        <v>93094</v>
      </c>
      <c r="M12" s="29">
        <f t="shared" si="1"/>
        <v>271906</v>
      </c>
      <c r="N12" s="29">
        <v>170442.046875</v>
      </c>
      <c r="O12" s="63">
        <f t="shared" si="2"/>
        <v>1.5952988419542529</v>
      </c>
      <c r="P12" s="64">
        <v>740</v>
      </c>
      <c r="Q12" s="96">
        <f t="shared" si="3"/>
        <v>367.44054054054055</v>
      </c>
      <c r="R12" s="66">
        <f>ABS(O17-O12)*100</f>
        <v>48.610996602633861</v>
      </c>
      <c r="S12" s="29">
        <v>86000</v>
      </c>
      <c r="T12" s="41" t="s">
        <v>11</v>
      </c>
      <c r="U12" s="27">
        <v>401</v>
      </c>
      <c r="V12" s="43" t="s">
        <v>119</v>
      </c>
      <c r="W12" s="25"/>
    </row>
    <row r="13" spans="1:47" x14ac:dyDescent="0.35">
      <c r="B13" s="26" t="s">
        <v>120</v>
      </c>
      <c r="C13" s="27" t="s">
        <v>121</v>
      </c>
      <c r="D13" s="28">
        <v>45611</v>
      </c>
      <c r="E13" s="29">
        <v>185000</v>
      </c>
      <c r="F13" s="27" t="s">
        <v>96</v>
      </c>
      <c r="G13" s="27" t="s">
        <v>97</v>
      </c>
      <c r="H13" s="29">
        <v>185000</v>
      </c>
      <c r="I13" s="29">
        <v>89800</v>
      </c>
      <c r="J13" s="30">
        <f t="shared" si="0"/>
        <v>48.54054054054054</v>
      </c>
      <c r="K13" s="29">
        <v>179673</v>
      </c>
      <c r="L13" s="29">
        <v>33052</v>
      </c>
      <c r="M13" s="29">
        <f t="shared" si="1"/>
        <v>151948</v>
      </c>
      <c r="N13" s="29">
        <v>131734.953125</v>
      </c>
      <c r="O13" s="63">
        <f t="shared" si="2"/>
        <v>1.1534372343520731</v>
      </c>
      <c r="P13" s="64">
        <v>720</v>
      </c>
      <c r="Q13" s="96">
        <f t="shared" si="3"/>
        <v>211.03888888888889</v>
      </c>
      <c r="R13" s="66">
        <f>ABS(O17-O13)*100</f>
        <v>4.4248358424158862</v>
      </c>
      <c r="S13" s="29">
        <v>31820</v>
      </c>
      <c r="T13" s="41" t="s">
        <v>11</v>
      </c>
      <c r="U13" s="27">
        <v>401</v>
      </c>
      <c r="V13" s="43" t="s">
        <v>119</v>
      </c>
      <c r="W13" s="25"/>
    </row>
    <row r="14" spans="1:47" x14ac:dyDescent="0.35">
      <c r="B14" s="26" t="s">
        <v>129</v>
      </c>
      <c r="C14" s="27" t="s">
        <v>130</v>
      </c>
      <c r="D14" s="28">
        <v>45068</v>
      </c>
      <c r="E14" s="29">
        <v>320000</v>
      </c>
      <c r="F14" s="27" t="s">
        <v>96</v>
      </c>
      <c r="G14" s="27" t="s">
        <v>97</v>
      </c>
      <c r="H14" s="29">
        <v>315000</v>
      </c>
      <c r="I14" s="29">
        <v>171900</v>
      </c>
      <c r="J14" s="30">
        <f t="shared" si="0"/>
        <v>54.571428571428569</v>
      </c>
      <c r="K14" s="29">
        <v>343709</v>
      </c>
      <c r="L14" s="29">
        <v>98639</v>
      </c>
      <c r="M14" s="29">
        <f t="shared" si="1"/>
        <v>216361</v>
      </c>
      <c r="N14" s="29">
        <v>226706.75</v>
      </c>
      <c r="O14" s="63">
        <f t="shared" si="2"/>
        <v>0.95436505529720661</v>
      </c>
      <c r="P14" s="64">
        <v>1416</v>
      </c>
      <c r="Q14" s="96">
        <f t="shared" si="3"/>
        <v>152.79731638418079</v>
      </c>
      <c r="R14" s="66">
        <f>ABS(O17-O14)*100</f>
        <v>15.482382063070766</v>
      </c>
      <c r="S14" s="29">
        <v>89880</v>
      </c>
      <c r="T14" s="41" t="s">
        <v>11</v>
      </c>
      <c r="U14" s="27">
        <v>401</v>
      </c>
      <c r="V14" s="43" t="s">
        <v>131</v>
      </c>
      <c r="W14" s="25"/>
    </row>
    <row r="15" spans="1:47" x14ac:dyDescent="0.35">
      <c r="B15" s="34"/>
      <c r="C15" s="34"/>
      <c r="D15" s="35" t="s">
        <v>17</v>
      </c>
      <c r="E15" s="36">
        <f>+SUM(E2:E14)</f>
        <v>3940400</v>
      </c>
      <c r="F15" s="34"/>
      <c r="G15" s="34"/>
      <c r="H15" s="36">
        <f>+SUM(H2:H14)</f>
        <v>3896400</v>
      </c>
      <c r="I15" s="36">
        <f>+SUM(I2:I14)</f>
        <v>1929500</v>
      </c>
      <c r="J15" s="37"/>
      <c r="K15" s="36">
        <f>+SUM(K2:K14)</f>
        <v>3858849</v>
      </c>
      <c r="L15" s="36"/>
      <c r="M15" s="36">
        <f>+SUM(M2:M14)</f>
        <v>2506200</v>
      </c>
      <c r="N15" s="36">
        <f>+SUM(N2:N14)</f>
        <v>2295520.966796875</v>
      </c>
      <c r="O15" s="67"/>
      <c r="P15" s="68"/>
      <c r="Q15" s="73">
        <f>AVERAGE(Q2:Q14)</f>
        <v>181.63141150307916</v>
      </c>
      <c r="R15" s="70">
        <f>ABS(O17-O16)*100</f>
        <v>1.741056666807661</v>
      </c>
      <c r="S15" s="36"/>
      <c r="T15" s="34"/>
      <c r="U15" s="27"/>
      <c r="V15" s="27"/>
      <c r="W15" s="25"/>
    </row>
    <row r="16" spans="1:47" x14ac:dyDescent="0.35">
      <c r="B16" s="34"/>
      <c r="C16" s="34"/>
      <c r="D16" s="35"/>
      <c r="E16" s="36"/>
      <c r="F16" s="34"/>
      <c r="G16" s="34"/>
      <c r="H16" s="36"/>
      <c r="I16" s="36" t="s">
        <v>133</v>
      </c>
      <c r="J16" s="37">
        <f>I15/H15*100</f>
        <v>49.52006980802792</v>
      </c>
      <c r="K16" s="36"/>
      <c r="L16" s="36"/>
      <c r="M16" s="36"/>
      <c r="N16" s="39" t="s">
        <v>191</v>
      </c>
      <c r="O16" s="71">
        <f>M15/N15</f>
        <v>1.0917783092598377</v>
      </c>
      <c r="P16" s="72" t="s">
        <v>50</v>
      </c>
      <c r="Q16" s="73" t="s">
        <v>192</v>
      </c>
      <c r="R16" s="69">
        <f>STDEV(O2:O14)</f>
        <v>0.21524869675267636</v>
      </c>
      <c r="S16" s="34"/>
      <c r="T16" s="35"/>
      <c r="U16" s="27"/>
      <c r="V16" s="27"/>
      <c r="W16" s="25"/>
    </row>
    <row r="17" spans="2:23" x14ac:dyDescent="0.35">
      <c r="B17" s="34"/>
      <c r="C17" s="34"/>
      <c r="D17" s="35"/>
      <c r="E17" s="36"/>
      <c r="F17" s="34"/>
      <c r="G17" s="34"/>
      <c r="H17" s="36"/>
      <c r="I17" s="36" t="s">
        <v>134</v>
      </c>
      <c r="J17" s="37">
        <f>STDEV(J2:J14)</f>
        <v>5.785542843782097</v>
      </c>
      <c r="K17" s="36"/>
      <c r="L17" s="36"/>
      <c r="M17" s="36"/>
      <c r="N17" s="36" t="s">
        <v>193</v>
      </c>
      <c r="O17" s="67">
        <f>AVERAGE(O2:O14)</f>
        <v>1.1091888759279143</v>
      </c>
      <c r="P17" s="68"/>
      <c r="Q17" s="73" t="s">
        <v>194</v>
      </c>
      <c r="R17" s="70">
        <f>AVERAGE(R2:R14)</f>
        <v>15.414933542545175</v>
      </c>
      <c r="S17" s="70" t="s">
        <v>195</v>
      </c>
      <c r="T17" s="34">
        <f>+(R17/O17)</f>
        <v>13.897482995986145</v>
      </c>
      <c r="U17" s="27"/>
      <c r="V17" s="27"/>
      <c r="W17" s="25"/>
    </row>
    <row r="18" spans="2:23" x14ac:dyDescent="0.35">
      <c r="V18" s="25"/>
      <c r="W18" s="25"/>
    </row>
  </sheetData>
  <conditionalFormatting sqref="B2:V14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83A3-4B19-4056-8C90-2E3F689EFBDB}">
  <dimension ref="A1:AT15"/>
  <sheetViews>
    <sheetView tabSelected="1" workbookViewId="0">
      <selection activeCell="G17" sqref="G17"/>
    </sheetView>
  </sheetViews>
  <sheetFormatPr defaultRowHeight="14.5" x14ac:dyDescent="0.35"/>
  <cols>
    <col min="1" max="1" width="21.7265625" style="25" customWidth="1"/>
    <col min="2" max="2" width="18.453125" style="25" customWidth="1"/>
    <col min="3" max="3" width="21.08984375" style="25" customWidth="1"/>
    <col min="4" max="4" width="15.1796875" style="19" customWidth="1"/>
    <col min="5" max="5" width="15.26953125" style="18" customWidth="1"/>
    <col min="6" max="6" width="8.6328125" style="25" customWidth="1"/>
    <col min="7" max="7" width="29.7265625" style="25" customWidth="1"/>
    <col min="8" max="8" width="12.6328125" style="18" customWidth="1"/>
    <col min="9" max="9" width="13.453125" style="18" customWidth="1"/>
    <col min="10" max="10" width="13" style="82" customWidth="1"/>
    <col min="11" max="11" width="14.26953125" style="18" customWidth="1"/>
    <col min="12" max="12" width="12.54296875" style="18" customWidth="1"/>
    <col min="13" max="13" width="13.54296875" style="18" customWidth="1"/>
    <col min="14" max="14" width="13.36328125" style="18" customWidth="1"/>
    <col min="15" max="15" width="7.54296875" style="83" customWidth="1"/>
    <col min="16" max="16" width="17.90625" style="84" customWidth="1"/>
    <col min="17" max="17" width="16.54296875" style="85" customWidth="1"/>
    <col min="18" max="18" width="15.36328125" style="86" customWidth="1"/>
    <col min="19" max="19" width="18" style="87" customWidth="1"/>
    <col min="20" max="20" width="19.6328125" style="25" customWidth="1"/>
    <col min="21" max="21" width="12.81640625" style="25" customWidth="1"/>
    <col min="22" max="22" width="15.6328125" style="18" customWidth="1"/>
    <col min="23" max="23" width="40.6328125" style="25" customWidth="1"/>
    <col min="24" max="24" width="19.6328125" style="25" customWidth="1"/>
    <col min="25" max="16384" width="8.7265625" style="25"/>
  </cols>
  <sheetData>
    <row r="1" spans="1:46" ht="15.5" x14ac:dyDescent="0.35">
      <c r="A1" s="57" t="s">
        <v>49</v>
      </c>
      <c r="B1" s="56" t="s">
        <v>1</v>
      </c>
      <c r="C1" s="44" t="s">
        <v>80</v>
      </c>
      <c r="D1" s="45" t="s">
        <v>2</v>
      </c>
      <c r="E1" s="46" t="s">
        <v>3</v>
      </c>
      <c r="F1" s="44" t="s">
        <v>81</v>
      </c>
      <c r="G1" s="44" t="s">
        <v>82</v>
      </c>
      <c r="H1" s="46" t="s">
        <v>83</v>
      </c>
      <c r="I1" s="46" t="s">
        <v>84</v>
      </c>
      <c r="J1" s="47" t="s">
        <v>85</v>
      </c>
      <c r="K1" s="46" t="s">
        <v>86</v>
      </c>
      <c r="L1" s="46" t="s">
        <v>157</v>
      </c>
      <c r="M1" s="46" t="s">
        <v>158</v>
      </c>
      <c r="N1" s="46" t="s">
        <v>159</v>
      </c>
      <c r="O1" s="24" t="s">
        <v>160</v>
      </c>
      <c r="P1" s="60" t="s">
        <v>161</v>
      </c>
      <c r="Q1" s="61" t="s">
        <v>162</v>
      </c>
      <c r="R1" s="62" t="s">
        <v>163</v>
      </c>
      <c r="S1" s="46" t="s">
        <v>164</v>
      </c>
      <c r="T1" s="44" t="s">
        <v>6</v>
      </c>
      <c r="U1" s="44" t="s">
        <v>165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</row>
    <row r="2" spans="1:46" ht="15.5" x14ac:dyDescent="0.35">
      <c r="A2" s="57" t="s">
        <v>166</v>
      </c>
      <c r="B2" s="26" t="s">
        <v>167</v>
      </c>
      <c r="C2" s="27"/>
      <c r="D2" s="28">
        <v>44337</v>
      </c>
      <c r="E2" s="29">
        <v>120000</v>
      </c>
      <c r="F2" s="27" t="s">
        <v>168</v>
      </c>
      <c r="G2" s="27" t="s">
        <v>103</v>
      </c>
      <c r="H2" s="29">
        <v>120000</v>
      </c>
      <c r="I2" s="29">
        <v>54100</v>
      </c>
      <c r="J2" s="30">
        <f t="shared" ref="J2:J10" si="0">I2/H2*100</f>
        <v>45.083333333333329</v>
      </c>
      <c r="K2" s="29">
        <v>108282</v>
      </c>
      <c r="L2" s="29">
        <v>50000</v>
      </c>
      <c r="M2" s="29">
        <f t="shared" ref="M2:M10" si="1">H2-L2</f>
        <v>70000</v>
      </c>
      <c r="N2" s="29">
        <v>64046.1538461538</v>
      </c>
      <c r="O2" s="63">
        <f t="shared" ref="O2:O10" si="2">M2/N2</f>
        <v>1.0929618063896236</v>
      </c>
      <c r="P2" s="64">
        <v>0</v>
      </c>
      <c r="Q2" s="65" t="s">
        <v>169</v>
      </c>
      <c r="R2" s="66">
        <f>ABS(O13-O2)*100</f>
        <v>8.5933245877505282</v>
      </c>
      <c r="S2" s="29">
        <v>50000</v>
      </c>
      <c r="T2" s="42" t="s">
        <v>170</v>
      </c>
      <c r="U2" s="27">
        <v>101</v>
      </c>
      <c r="V2" s="25"/>
    </row>
    <row r="3" spans="1:46" x14ac:dyDescent="0.35">
      <c r="A3" s="2" t="s">
        <v>171</v>
      </c>
      <c r="B3" s="26" t="s">
        <v>172</v>
      </c>
      <c r="C3" s="27" t="s">
        <v>173</v>
      </c>
      <c r="D3" s="28">
        <v>44669</v>
      </c>
      <c r="E3" s="29">
        <v>330000</v>
      </c>
      <c r="F3" s="27" t="s">
        <v>168</v>
      </c>
      <c r="G3" s="27" t="s">
        <v>97</v>
      </c>
      <c r="H3" s="29">
        <v>330000</v>
      </c>
      <c r="I3" s="29">
        <v>213200</v>
      </c>
      <c r="J3" s="30">
        <f t="shared" si="0"/>
        <v>64.606060606060609</v>
      </c>
      <c r="K3" s="29">
        <v>426419</v>
      </c>
      <c r="L3" s="29">
        <v>63022</v>
      </c>
      <c r="M3" s="29">
        <f t="shared" si="1"/>
        <v>266978</v>
      </c>
      <c r="N3" s="29">
        <v>346092.375</v>
      </c>
      <c r="O3" s="63">
        <f t="shared" si="2"/>
        <v>0.77140676676277542</v>
      </c>
      <c r="P3" s="64">
        <v>2344</v>
      </c>
      <c r="Q3" s="65" t="s">
        <v>174</v>
      </c>
      <c r="R3" s="66">
        <f>ABS(O13-O3)*100</f>
        <v>23.562179374934288</v>
      </c>
      <c r="S3" s="29">
        <v>45017</v>
      </c>
      <c r="T3" s="41" t="s">
        <v>11</v>
      </c>
      <c r="U3" s="27">
        <v>401</v>
      </c>
      <c r="V3" s="25"/>
    </row>
    <row r="4" spans="1:46" x14ac:dyDescent="0.35">
      <c r="A4" s="2" t="s">
        <v>175</v>
      </c>
      <c r="B4" s="26" t="s">
        <v>176</v>
      </c>
      <c r="C4" s="27" t="s">
        <v>177</v>
      </c>
      <c r="D4" s="28">
        <v>45202</v>
      </c>
      <c r="E4" s="29">
        <v>379000</v>
      </c>
      <c r="F4" s="27" t="s">
        <v>96</v>
      </c>
      <c r="G4" s="27" t="s">
        <v>103</v>
      </c>
      <c r="H4" s="29">
        <v>379000</v>
      </c>
      <c r="I4" s="29">
        <v>175300</v>
      </c>
      <c r="J4" s="30">
        <f t="shared" si="0"/>
        <v>46.253298153034301</v>
      </c>
      <c r="K4" s="29">
        <v>350745</v>
      </c>
      <c r="L4" s="29">
        <v>103415</v>
      </c>
      <c r="M4" s="29">
        <f t="shared" si="1"/>
        <v>275585</v>
      </c>
      <c r="N4" s="29">
        <v>252377.55078125</v>
      </c>
      <c r="O4" s="63">
        <f t="shared" si="2"/>
        <v>1.0919552834509645</v>
      </c>
      <c r="P4" s="64">
        <v>1464</v>
      </c>
      <c r="Q4" s="65" t="s">
        <v>174</v>
      </c>
      <c r="R4" s="66">
        <f>ABS(O13-O4)*100</f>
        <v>8.4926722938846169</v>
      </c>
      <c r="S4" s="29">
        <v>100000</v>
      </c>
      <c r="T4" s="42" t="s">
        <v>178</v>
      </c>
      <c r="U4" s="27">
        <v>401</v>
      </c>
      <c r="V4" s="25"/>
    </row>
    <row r="5" spans="1:46" x14ac:dyDescent="0.35">
      <c r="B5" s="26" t="s">
        <v>179</v>
      </c>
      <c r="C5" s="27" t="s">
        <v>180</v>
      </c>
      <c r="D5" s="28">
        <v>44757</v>
      </c>
      <c r="E5" s="29">
        <v>245000</v>
      </c>
      <c r="F5" s="27" t="s">
        <v>96</v>
      </c>
      <c r="G5" s="27" t="s">
        <v>97</v>
      </c>
      <c r="H5" s="29">
        <v>245000</v>
      </c>
      <c r="I5" s="29">
        <v>153100</v>
      </c>
      <c r="J5" s="30">
        <f t="shared" si="0"/>
        <v>62.489795918367349</v>
      </c>
      <c r="K5" s="29">
        <v>306135</v>
      </c>
      <c r="L5" s="29">
        <v>39000</v>
      </c>
      <c r="M5" s="29">
        <f t="shared" si="1"/>
        <v>206000</v>
      </c>
      <c r="N5" s="29">
        <v>254414.28125</v>
      </c>
      <c r="O5" s="63">
        <f t="shared" si="2"/>
        <v>0.80970297338605079</v>
      </c>
      <c r="P5" s="64">
        <v>2520</v>
      </c>
      <c r="Q5" s="65" t="s">
        <v>174</v>
      </c>
      <c r="R5" s="66">
        <f>ABS(O13-O5)*100</f>
        <v>19.732558712606753</v>
      </c>
      <c r="S5" s="29">
        <v>39000</v>
      </c>
      <c r="T5" s="41" t="s">
        <v>11</v>
      </c>
      <c r="U5" s="27">
        <v>401</v>
      </c>
      <c r="V5" s="25"/>
    </row>
    <row r="6" spans="1:46" x14ac:dyDescent="0.35">
      <c r="B6" s="26" t="s">
        <v>181</v>
      </c>
      <c r="C6" s="27" t="s">
        <v>182</v>
      </c>
      <c r="D6" s="28">
        <v>44848</v>
      </c>
      <c r="E6" s="29">
        <v>355000</v>
      </c>
      <c r="F6" s="27" t="s">
        <v>96</v>
      </c>
      <c r="G6" s="27" t="s">
        <v>97</v>
      </c>
      <c r="H6" s="29">
        <v>355000</v>
      </c>
      <c r="I6" s="29">
        <v>223500</v>
      </c>
      <c r="J6" s="30">
        <f t="shared" si="0"/>
        <v>62.957746478873247</v>
      </c>
      <c r="K6" s="29">
        <v>447089</v>
      </c>
      <c r="L6" s="29">
        <v>46360</v>
      </c>
      <c r="M6" s="29">
        <f t="shared" si="1"/>
        <v>308640</v>
      </c>
      <c r="N6" s="29">
        <v>381995.55150753772</v>
      </c>
      <c r="O6" s="63">
        <f t="shared" si="2"/>
        <v>0.80796752418178297</v>
      </c>
      <c r="P6" s="64">
        <v>1512</v>
      </c>
      <c r="Q6" s="65" t="s">
        <v>174</v>
      </c>
      <c r="R6" s="66">
        <f>ABS(O13-O6)*100</f>
        <v>19.906103633033535</v>
      </c>
      <c r="S6" s="29">
        <v>39000</v>
      </c>
      <c r="T6" s="41" t="s">
        <v>11</v>
      </c>
      <c r="U6" s="27">
        <v>401</v>
      </c>
      <c r="V6" s="25"/>
    </row>
    <row r="7" spans="1:46" x14ac:dyDescent="0.35">
      <c r="B7" s="26" t="s">
        <v>183</v>
      </c>
      <c r="C7" s="27" t="s">
        <v>184</v>
      </c>
      <c r="D7" s="28">
        <v>45007</v>
      </c>
      <c r="E7" s="29">
        <v>55000</v>
      </c>
      <c r="F7" s="27" t="s">
        <v>96</v>
      </c>
      <c r="G7" s="27" t="s">
        <v>97</v>
      </c>
      <c r="H7" s="29">
        <v>55000</v>
      </c>
      <c r="I7" s="29">
        <v>25500</v>
      </c>
      <c r="J7" s="30">
        <f t="shared" si="0"/>
        <v>46.36363636363636</v>
      </c>
      <c r="K7" s="29">
        <v>50959</v>
      </c>
      <c r="L7" s="29">
        <v>39000</v>
      </c>
      <c r="M7" s="29">
        <f t="shared" si="1"/>
        <v>16000</v>
      </c>
      <c r="N7" s="29">
        <v>14119.244140625</v>
      </c>
      <c r="O7" s="63">
        <f t="shared" si="2"/>
        <v>1.1332051376577263</v>
      </c>
      <c r="P7" s="64">
        <v>0</v>
      </c>
      <c r="Q7" s="65" t="s">
        <v>169</v>
      </c>
      <c r="R7" s="66">
        <f>ABS(O13-O7)*100</f>
        <v>12.617657714560803</v>
      </c>
      <c r="S7" s="29">
        <v>39000</v>
      </c>
      <c r="T7" s="41" t="s">
        <v>11</v>
      </c>
      <c r="U7" s="27">
        <v>101</v>
      </c>
      <c r="V7" s="25"/>
    </row>
    <row r="8" spans="1:46" x14ac:dyDescent="0.35">
      <c r="B8" s="26" t="s">
        <v>185</v>
      </c>
      <c r="C8" s="27" t="s">
        <v>186</v>
      </c>
      <c r="D8" s="28">
        <v>45723</v>
      </c>
      <c r="E8" s="29">
        <v>200000</v>
      </c>
      <c r="F8" s="27" t="s">
        <v>96</v>
      </c>
      <c r="G8" s="27" t="s">
        <v>97</v>
      </c>
      <c r="H8" s="29">
        <v>200000</v>
      </c>
      <c r="I8" s="29">
        <v>94800</v>
      </c>
      <c r="J8" s="30">
        <f t="shared" si="0"/>
        <v>47.4</v>
      </c>
      <c r="K8" s="29">
        <v>189547</v>
      </c>
      <c r="L8" s="29">
        <v>41070</v>
      </c>
      <c r="M8" s="29">
        <f t="shared" si="1"/>
        <v>158930</v>
      </c>
      <c r="N8" s="29">
        <v>141406.671875</v>
      </c>
      <c r="O8" s="63">
        <f t="shared" si="2"/>
        <v>1.1239215087424601</v>
      </c>
      <c r="P8" s="64">
        <v>768</v>
      </c>
      <c r="Q8" s="65" t="s">
        <v>174</v>
      </c>
      <c r="R8" s="66">
        <f>ABS(O13-O8)*100</f>
        <v>11.68929482303418</v>
      </c>
      <c r="S8" s="29">
        <v>39000</v>
      </c>
      <c r="T8" s="41" t="s">
        <v>11</v>
      </c>
      <c r="U8" s="27">
        <v>401</v>
      </c>
      <c r="V8" s="25"/>
    </row>
    <row r="9" spans="1:46" x14ac:dyDescent="0.35">
      <c r="B9" s="26" t="s">
        <v>187</v>
      </c>
      <c r="C9" s="27" t="s">
        <v>188</v>
      </c>
      <c r="D9" s="28">
        <v>45673</v>
      </c>
      <c r="E9" s="29">
        <v>230000</v>
      </c>
      <c r="F9" s="27" t="s">
        <v>96</v>
      </c>
      <c r="G9" s="27" t="s">
        <v>97</v>
      </c>
      <c r="H9" s="29">
        <v>230000</v>
      </c>
      <c r="I9" s="29">
        <v>127200</v>
      </c>
      <c r="J9" s="30">
        <f t="shared" si="0"/>
        <v>55.304347826086953</v>
      </c>
      <c r="K9" s="29">
        <v>254327</v>
      </c>
      <c r="L9" s="29">
        <v>28750</v>
      </c>
      <c r="M9" s="29">
        <f t="shared" si="1"/>
        <v>201250</v>
      </c>
      <c r="N9" s="29">
        <v>214835.234375</v>
      </c>
      <c r="O9" s="63">
        <f t="shared" si="2"/>
        <v>0.93676440266177818</v>
      </c>
      <c r="P9" s="64">
        <v>1904</v>
      </c>
      <c r="Q9" s="65" t="s">
        <v>174</v>
      </c>
      <c r="R9" s="66">
        <f>ABS(O13-O9)*100</f>
        <v>7.026415785034013</v>
      </c>
      <c r="S9" s="29">
        <v>28750</v>
      </c>
      <c r="T9" s="41" t="s">
        <v>11</v>
      </c>
      <c r="U9" s="27">
        <v>401</v>
      </c>
      <c r="V9" s="25"/>
    </row>
    <row r="10" spans="1:46" x14ac:dyDescent="0.35">
      <c r="B10" s="26" t="s">
        <v>189</v>
      </c>
      <c r="C10" s="27" t="s">
        <v>190</v>
      </c>
      <c r="D10" s="28">
        <v>44755</v>
      </c>
      <c r="E10" s="29">
        <v>279900</v>
      </c>
      <c r="F10" s="27" t="s">
        <v>96</v>
      </c>
      <c r="G10" s="27" t="s">
        <v>97</v>
      </c>
      <c r="H10" s="29">
        <v>279900</v>
      </c>
      <c r="I10" s="29">
        <v>117800</v>
      </c>
      <c r="J10" s="30">
        <f t="shared" si="0"/>
        <v>42.086459449803506</v>
      </c>
      <c r="K10" s="29">
        <v>235681</v>
      </c>
      <c r="L10" s="29">
        <v>46458</v>
      </c>
      <c r="M10" s="29">
        <f t="shared" si="1"/>
        <v>233442</v>
      </c>
      <c r="N10" s="29">
        <v>180212.375</v>
      </c>
      <c r="O10" s="63">
        <f t="shared" si="2"/>
        <v>1.2953716413759044</v>
      </c>
      <c r="P10" s="64">
        <v>1209</v>
      </c>
      <c r="Q10" s="65" t="s">
        <v>174</v>
      </c>
      <c r="R10" s="66">
        <f>ABS(O13-O10)*100</f>
        <v>28.834308086378613</v>
      </c>
      <c r="S10" s="29">
        <v>39050</v>
      </c>
      <c r="T10" s="41" t="s">
        <v>11</v>
      </c>
      <c r="U10" s="27">
        <v>401</v>
      </c>
      <c r="V10" s="25"/>
    </row>
    <row r="11" spans="1:46" x14ac:dyDescent="0.35">
      <c r="B11" s="34"/>
      <c r="C11" s="34"/>
      <c r="D11" s="35" t="s">
        <v>17</v>
      </c>
      <c r="E11" s="36">
        <f>+SUM(E2:E10)</f>
        <v>2193900</v>
      </c>
      <c r="F11" s="34"/>
      <c r="G11" s="34"/>
      <c r="H11" s="36">
        <f>+SUM(H2:H10)</f>
        <v>2193900</v>
      </c>
      <c r="I11" s="36">
        <f>+SUM(I2:I10)</f>
        <v>1184500</v>
      </c>
      <c r="J11" s="37"/>
      <c r="K11" s="36">
        <f>+SUM(K2:K10)</f>
        <v>2369184</v>
      </c>
      <c r="L11" s="36"/>
      <c r="M11" s="36">
        <f>+SUM(M2:M10)</f>
        <v>1736825</v>
      </c>
      <c r="N11" s="36">
        <f>+SUM(N2:N10)</f>
        <v>1849499.4377755665</v>
      </c>
      <c r="O11" s="67"/>
      <c r="P11" s="68"/>
      <c r="Q11" s="69"/>
      <c r="R11" s="70">
        <f>ABS(O13-O12)*100</f>
        <v>6.795014582013148</v>
      </c>
      <c r="S11" s="36"/>
      <c r="T11" s="34"/>
      <c r="U11" s="34"/>
      <c r="V11" s="25"/>
    </row>
    <row r="12" spans="1:46" x14ac:dyDescent="0.35">
      <c r="B12" s="34"/>
      <c r="C12" s="34"/>
      <c r="D12" s="35"/>
      <c r="E12" s="36"/>
      <c r="F12" s="34"/>
      <c r="G12" s="34"/>
      <c r="H12" s="36"/>
      <c r="I12" s="36" t="s">
        <v>133</v>
      </c>
      <c r="J12" s="37">
        <f>I11/H11*100</f>
        <v>53.990610328638496</v>
      </c>
      <c r="K12" s="36"/>
      <c r="L12" s="36"/>
      <c r="M12" s="36"/>
      <c r="N12" s="39" t="s">
        <v>191</v>
      </c>
      <c r="O12" s="71">
        <f>M11/N11</f>
        <v>0.93907841469198683</v>
      </c>
      <c r="P12" s="72" t="s">
        <v>50</v>
      </c>
      <c r="Q12" s="73" t="s">
        <v>192</v>
      </c>
      <c r="R12" s="69">
        <f>STDEV(O2:O10)</f>
        <v>0.18246255038774092</v>
      </c>
      <c r="S12" s="70"/>
      <c r="T12" s="36"/>
      <c r="U12" s="34"/>
      <c r="V12" s="25"/>
    </row>
    <row r="13" spans="1:46" x14ac:dyDescent="0.35">
      <c r="B13" s="34"/>
      <c r="C13" s="34"/>
      <c r="D13" s="35"/>
      <c r="E13" s="36"/>
      <c r="F13" s="34"/>
      <c r="G13" s="34"/>
      <c r="H13" s="36"/>
      <c r="I13" s="36" t="s">
        <v>134</v>
      </c>
      <c r="J13" s="37">
        <f>STDEV(J2:J10)</f>
        <v>8.8721216890261942</v>
      </c>
      <c r="K13" s="36"/>
      <c r="L13" s="36"/>
      <c r="M13" s="36"/>
      <c r="N13" s="36" t="s">
        <v>193</v>
      </c>
      <c r="O13" s="67">
        <f>AVERAGE(O2:O10)</f>
        <v>1.0070285605121183</v>
      </c>
      <c r="P13" s="68"/>
      <c r="Q13" s="73" t="s">
        <v>194</v>
      </c>
      <c r="R13" s="70">
        <f>AVERAGE(R2:R10)</f>
        <v>15.606057223468591</v>
      </c>
      <c r="S13" s="70" t="s">
        <v>195</v>
      </c>
      <c r="T13" s="34">
        <f>+(R13/O13)</f>
        <v>15.497134674643412</v>
      </c>
      <c r="U13" s="34"/>
      <c r="V13" s="25"/>
    </row>
    <row r="14" spans="1:46" x14ac:dyDescent="0.35">
      <c r="B14" s="55"/>
      <c r="C14" s="55"/>
      <c r="D14" s="74"/>
      <c r="E14" s="75"/>
      <c r="F14" s="55"/>
      <c r="G14" s="55"/>
      <c r="H14" s="75"/>
      <c r="I14" s="75"/>
      <c r="J14" s="76"/>
      <c r="K14" s="75"/>
      <c r="L14" s="75"/>
      <c r="M14" s="75"/>
      <c r="N14" s="75"/>
      <c r="O14" s="77"/>
      <c r="P14" s="78"/>
      <c r="Q14" s="79"/>
      <c r="R14" s="80"/>
      <c r="S14" s="81"/>
      <c r="T14" s="55"/>
      <c r="U14" s="55"/>
      <c r="V14" s="25"/>
    </row>
    <row r="15" spans="1:46" x14ac:dyDescent="0.35">
      <c r="V15" s="25"/>
    </row>
  </sheetData>
  <conditionalFormatting sqref="B2:U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9F82-1A53-4387-BB05-AD2D00C6DF84}">
  <dimension ref="A1:AQ13"/>
  <sheetViews>
    <sheetView workbookViewId="0">
      <selection activeCell="D16" sqref="D16"/>
    </sheetView>
  </sheetViews>
  <sheetFormatPr defaultColWidth="19.26953125" defaultRowHeight="14.5" x14ac:dyDescent="0.35"/>
  <cols>
    <col min="1" max="1" width="22.90625" customWidth="1"/>
    <col min="2" max="2" width="15.90625" customWidth="1"/>
    <col min="3" max="3" width="22" customWidth="1"/>
    <col min="4" max="4" width="12" customWidth="1"/>
    <col min="5" max="5" width="14.81640625" customWidth="1"/>
    <col min="6" max="6" width="28.6328125" customWidth="1"/>
    <col min="7" max="7" width="13.453125" customWidth="1"/>
    <col min="8" max="8" width="13.90625" customWidth="1"/>
    <col min="9" max="9" width="12.1796875" customWidth="1"/>
    <col min="10" max="10" width="13.36328125" customWidth="1"/>
    <col min="11" max="11" width="12.90625" customWidth="1"/>
    <col min="12" max="12" width="14.7265625" customWidth="1"/>
    <col min="15" max="15" width="13.90625" customWidth="1"/>
    <col min="17" max="17" width="14.36328125" customWidth="1"/>
  </cols>
  <sheetData>
    <row r="1" spans="1:43" ht="15.5" x14ac:dyDescent="0.35">
      <c r="A1" s="203" t="s">
        <v>49</v>
      </c>
      <c r="B1" s="201" t="s">
        <v>1</v>
      </c>
      <c r="C1" s="189" t="s">
        <v>80</v>
      </c>
      <c r="D1" s="190" t="s">
        <v>2</v>
      </c>
      <c r="E1" s="191" t="s">
        <v>3</v>
      </c>
      <c r="F1" s="189" t="s">
        <v>82</v>
      </c>
      <c r="G1" s="191" t="s">
        <v>83</v>
      </c>
      <c r="H1" s="191" t="s">
        <v>84</v>
      </c>
      <c r="I1" s="192" t="s">
        <v>85</v>
      </c>
      <c r="J1" s="191" t="s">
        <v>86</v>
      </c>
      <c r="K1" s="191" t="s">
        <v>157</v>
      </c>
      <c r="L1" s="191" t="s">
        <v>158</v>
      </c>
      <c r="M1" s="191" t="s">
        <v>159</v>
      </c>
      <c r="N1" s="193" t="s">
        <v>160</v>
      </c>
      <c r="O1" s="194" t="s">
        <v>161</v>
      </c>
      <c r="P1" s="195" t="s">
        <v>163</v>
      </c>
      <c r="Q1" s="191" t="s">
        <v>164</v>
      </c>
      <c r="R1" s="189" t="s">
        <v>6</v>
      </c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</row>
    <row r="2" spans="1:43" ht="15.5" x14ac:dyDescent="0.35">
      <c r="A2" s="203" t="s">
        <v>217</v>
      </c>
      <c r="B2" s="202" t="s">
        <v>167</v>
      </c>
      <c r="C2" s="173"/>
      <c r="D2" s="174">
        <v>44337</v>
      </c>
      <c r="E2" s="175">
        <v>120000</v>
      </c>
      <c r="F2" s="173" t="s">
        <v>103</v>
      </c>
      <c r="G2" s="175">
        <v>120000</v>
      </c>
      <c r="H2" s="175">
        <v>54100</v>
      </c>
      <c r="I2" s="176">
        <v>45.083333333333329</v>
      </c>
      <c r="J2" s="175">
        <v>108282</v>
      </c>
      <c r="K2" s="175">
        <v>50000</v>
      </c>
      <c r="L2" s="175">
        <v>70000</v>
      </c>
      <c r="M2" s="175">
        <v>64046.1538461538</v>
      </c>
      <c r="N2" s="177">
        <v>1.0929618063896236</v>
      </c>
      <c r="O2" s="178">
        <v>0</v>
      </c>
      <c r="P2" s="179">
        <v>29.442707712431893</v>
      </c>
      <c r="Q2" s="175">
        <v>50000</v>
      </c>
      <c r="R2" s="199" t="s">
        <v>170</v>
      </c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1"/>
      <c r="AI2" s="170"/>
      <c r="AJ2" s="171"/>
      <c r="AK2" s="170"/>
      <c r="AL2" s="170"/>
      <c r="AM2" s="170"/>
      <c r="AN2" s="170"/>
      <c r="AO2" s="170"/>
      <c r="AP2" s="170"/>
      <c r="AQ2" s="170"/>
    </row>
    <row r="3" spans="1:43" x14ac:dyDescent="0.35">
      <c r="A3" s="170"/>
      <c r="B3" s="202" t="s">
        <v>218</v>
      </c>
      <c r="C3" s="173"/>
      <c r="D3" s="174">
        <v>45660</v>
      </c>
      <c r="E3" s="175">
        <v>84100</v>
      </c>
      <c r="F3" s="173" t="s">
        <v>97</v>
      </c>
      <c r="G3" s="175">
        <v>84100</v>
      </c>
      <c r="H3" s="175">
        <v>64600</v>
      </c>
      <c r="I3" s="176">
        <v>76.81331747919144</v>
      </c>
      <c r="J3" s="175">
        <v>129163</v>
      </c>
      <c r="K3" s="175">
        <v>27765</v>
      </c>
      <c r="L3" s="175">
        <v>56335</v>
      </c>
      <c r="M3" s="175">
        <v>145896.40288000001</v>
      </c>
      <c r="N3" s="177">
        <v>0.38613015048997207</v>
      </c>
      <c r="O3" s="178">
        <v>714</v>
      </c>
      <c r="P3" s="179">
        <v>41.24045787753326</v>
      </c>
      <c r="Q3" s="175">
        <v>27765</v>
      </c>
      <c r="R3" s="200" t="s">
        <v>11</v>
      </c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</row>
    <row r="4" spans="1:43" x14ac:dyDescent="0.35">
      <c r="A4" s="170"/>
      <c r="B4" s="202" t="s">
        <v>183</v>
      </c>
      <c r="C4" s="173" t="s">
        <v>184</v>
      </c>
      <c r="D4" s="174">
        <v>44452</v>
      </c>
      <c r="E4" s="175">
        <v>47000</v>
      </c>
      <c r="F4" s="173" t="s">
        <v>97</v>
      </c>
      <c r="G4" s="175">
        <v>47000</v>
      </c>
      <c r="H4" s="175">
        <v>25500</v>
      </c>
      <c r="I4" s="176">
        <v>54.255319148936167</v>
      </c>
      <c r="J4" s="175">
        <v>50959</v>
      </c>
      <c r="K4" s="175">
        <v>39000</v>
      </c>
      <c r="L4" s="175">
        <v>8000</v>
      </c>
      <c r="M4" s="175">
        <v>14119.244140625</v>
      </c>
      <c r="N4" s="177">
        <v>0.56660256882886317</v>
      </c>
      <c r="O4" s="178">
        <v>0</v>
      </c>
      <c r="P4" s="179">
        <v>23.193216043644149</v>
      </c>
      <c r="Q4" s="175">
        <v>39000</v>
      </c>
      <c r="R4" s="200" t="s">
        <v>11</v>
      </c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</row>
    <row r="5" spans="1:43" x14ac:dyDescent="0.35">
      <c r="A5" s="170"/>
      <c r="B5" s="202" t="s">
        <v>183</v>
      </c>
      <c r="C5" s="173" t="s">
        <v>184</v>
      </c>
      <c r="D5" s="174">
        <v>45007</v>
      </c>
      <c r="E5" s="175">
        <v>55000</v>
      </c>
      <c r="F5" s="173" t="s">
        <v>97</v>
      </c>
      <c r="G5" s="175">
        <v>55000</v>
      </c>
      <c r="H5" s="175">
        <v>25500</v>
      </c>
      <c r="I5" s="176">
        <v>46.36363636363636</v>
      </c>
      <c r="J5" s="175">
        <v>50959</v>
      </c>
      <c r="K5" s="175">
        <v>39000</v>
      </c>
      <c r="L5" s="175">
        <v>16000</v>
      </c>
      <c r="M5" s="175">
        <v>14119.244140625</v>
      </c>
      <c r="N5" s="177">
        <v>1.1332051376577263</v>
      </c>
      <c r="O5" s="178">
        <v>0</v>
      </c>
      <c r="P5" s="179">
        <v>33.467040839242166</v>
      </c>
      <c r="Q5" s="175">
        <v>39000</v>
      </c>
      <c r="R5" s="200" t="s">
        <v>11</v>
      </c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</row>
    <row r="6" spans="1:43" x14ac:dyDescent="0.35">
      <c r="A6" s="170"/>
      <c r="B6" s="202" t="s">
        <v>219</v>
      </c>
      <c r="C6" s="173" t="s">
        <v>220</v>
      </c>
      <c r="D6" s="174">
        <v>44771</v>
      </c>
      <c r="E6" s="175">
        <v>235000</v>
      </c>
      <c r="F6" s="173" t="s">
        <v>97</v>
      </c>
      <c r="G6" s="175">
        <v>235000</v>
      </c>
      <c r="H6" s="175">
        <v>104900</v>
      </c>
      <c r="I6" s="176">
        <v>44.638297872340424</v>
      </c>
      <c r="J6" s="175">
        <v>209733</v>
      </c>
      <c r="K6" s="175">
        <v>43366</v>
      </c>
      <c r="L6" s="175">
        <v>191634</v>
      </c>
      <c r="M6" s="175">
        <v>239376.97842</v>
      </c>
      <c r="N6" s="177">
        <v>0.80055317459880238</v>
      </c>
      <c r="O6" s="178">
        <v>3900</v>
      </c>
      <c r="P6" s="179">
        <v>0.20184453334977093</v>
      </c>
      <c r="Q6" s="175">
        <v>12400</v>
      </c>
      <c r="R6" s="200" t="s">
        <v>11</v>
      </c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</row>
    <row r="7" spans="1:43" x14ac:dyDescent="0.35">
      <c r="A7" s="170"/>
      <c r="B7" s="202" t="s">
        <v>221</v>
      </c>
      <c r="C7" s="173" t="s">
        <v>222</v>
      </c>
      <c r="D7" s="174">
        <v>44348</v>
      </c>
      <c r="E7" s="175">
        <v>136000</v>
      </c>
      <c r="F7" s="173" t="s">
        <v>97</v>
      </c>
      <c r="G7" s="175">
        <v>136000</v>
      </c>
      <c r="H7" s="175">
        <v>71000</v>
      </c>
      <c r="I7" s="176">
        <v>52.205882352941181</v>
      </c>
      <c r="J7" s="175">
        <v>142073</v>
      </c>
      <c r="K7" s="175">
        <v>25340</v>
      </c>
      <c r="L7" s="175">
        <v>110660</v>
      </c>
      <c r="M7" s="175">
        <v>167961.15108000001</v>
      </c>
      <c r="N7" s="177">
        <v>0.65884282935934735</v>
      </c>
      <c r="O7" s="178">
        <v>3456</v>
      </c>
      <c r="P7" s="179">
        <v>13.969189990595732</v>
      </c>
      <c r="Q7" s="175">
        <v>23456</v>
      </c>
      <c r="R7" s="200" t="s">
        <v>11</v>
      </c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</row>
    <row r="8" spans="1:43" x14ac:dyDescent="0.35">
      <c r="A8" s="170"/>
      <c r="B8" s="202" t="s">
        <v>223</v>
      </c>
      <c r="C8" s="173" t="s">
        <v>224</v>
      </c>
      <c r="D8" s="174">
        <v>44378</v>
      </c>
      <c r="E8" s="175">
        <v>65000</v>
      </c>
      <c r="F8" s="173" t="s">
        <v>97</v>
      </c>
      <c r="G8" s="175">
        <v>65000</v>
      </c>
      <c r="H8" s="175">
        <v>34400</v>
      </c>
      <c r="I8" s="176">
        <v>52.923076923076927</v>
      </c>
      <c r="J8" s="175">
        <v>68813</v>
      </c>
      <c r="K8" s="175">
        <v>20200</v>
      </c>
      <c r="L8" s="175">
        <v>44800</v>
      </c>
      <c r="M8" s="175">
        <v>43677.448155976599</v>
      </c>
      <c r="N8" s="177">
        <v>1.0257009484623427</v>
      </c>
      <c r="O8" s="178">
        <v>2588</v>
      </c>
      <c r="P8" s="179">
        <v>22.716621919703805</v>
      </c>
      <c r="Q8" s="175">
        <v>20200</v>
      </c>
      <c r="R8" s="200" t="s">
        <v>11</v>
      </c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</row>
    <row r="9" spans="1:43" x14ac:dyDescent="0.35">
      <c r="A9" s="170"/>
      <c r="B9" s="202" t="s">
        <v>225</v>
      </c>
      <c r="C9" s="173" t="s">
        <v>226</v>
      </c>
      <c r="D9" s="174">
        <v>44881</v>
      </c>
      <c r="E9" s="175">
        <v>190000</v>
      </c>
      <c r="F9" s="173" t="s">
        <v>97</v>
      </c>
      <c r="G9" s="175">
        <v>190000</v>
      </c>
      <c r="H9" s="175">
        <v>97200</v>
      </c>
      <c r="I9" s="176">
        <v>51.157894736842103</v>
      </c>
      <c r="J9" s="175">
        <v>194432</v>
      </c>
      <c r="K9" s="175">
        <v>55729</v>
      </c>
      <c r="L9" s="175">
        <v>134271</v>
      </c>
      <c r="M9" s="175">
        <v>199572.65625</v>
      </c>
      <c r="N9" s="177">
        <v>0.67279256849596603</v>
      </c>
      <c r="O9" s="178">
        <v>1464</v>
      </c>
      <c r="P9" s="179">
        <v>12.574216076933864</v>
      </c>
      <c r="Q9" s="175">
        <v>48750</v>
      </c>
      <c r="R9" s="200" t="s">
        <v>11</v>
      </c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</row>
    <row r="10" spans="1:43" x14ac:dyDescent="0.35">
      <c r="A10" s="170"/>
      <c r="B10" s="202" t="s">
        <v>108</v>
      </c>
      <c r="C10" s="173" t="s">
        <v>109</v>
      </c>
      <c r="D10" s="174">
        <v>45777</v>
      </c>
      <c r="E10" s="175">
        <v>600000</v>
      </c>
      <c r="F10" s="173" t="s">
        <v>97</v>
      </c>
      <c r="G10" s="175">
        <v>600000</v>
      </c>
      <c r="H10" s="175">
        <v>263900</v>
      </c>
      <c r="I10" s="176">
        <v>43.983333333333334</v>
      </c>
      <c r="J10" s="175">
        <v>527731</v>
      </c>
      <c r="K10" s="175">
        <v>203735</v>
      </c>
      <c r="L10" s="175">
        <v>396265</v>
      </c>
      <c r="M10" s="175">
        <v>466181.29541000002</v>
      </c>
      <c r="N10" s="177">
        <v>0.85002337910509773</v>
      </c>
      <c r="O10" s="178">
        <v>4884</v>
      </c>
      <c r="P10" s="179">
        <v>5.1488649839793066</v>
      </c>
      <c r="Q10" s="175">
        <v>200223</v>
      </c>
      <c r="R10" s="200" t="s">
        <v>11</v>
      </c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</row>
    <row r="11" spans="1:43" x14ac:dyDescent="0.35">
      <c r="A11" s="170"/>
      <c r="B11" s="180"/>
      <c r="C11" s="180"/>
      <c r="D11" s="181" t="s">
        <v>17</v>
      </c>
      <c r="E11" s="182">
        <v>1532100</v>
      </c>
      <c r="F11" s="180"/>
      <c r="G11" s="182">
        <v>1532100</v>
      </c>
      <c r="H11" s="182">
        <v>741100</v>
      </c>
      <c r="I11" s="183"/>
      <c r="J11" s="182">
        <v>1482145</v>
      </c>
      <c r="K11" s="182"/>
      <c r="L11" s="182">
        <v>1027965</v>
      </c>
      <c r="M11" s="182">
        <v>1354950.5743233804</v>
      </c>
      <c r="N11" s="184"/>
      <c r="O11" s="185"/>
      <c r="P11" s="186">
        <v>3.9861299045657494</v>
      </c>
      <c r="Q11" s="182"/>
      <c r="R11" s="173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</row>
    <row r="12" spans="1:43" x14ac:dyDescent="0.35">
      <c r="A12" s="170"/>
      <c r="B12" s="180"/>
      <c r="C12" s="180"/>
      <c r="D12" s="181"/>
      <c r="E12" s="182"/>
      <c r="F12" s="180"/>
      <c r="G12" s="182"/>
      <c r="H12" s="182" t="s">
        <v>133</v>
      </c>
      <c r="I12" s="183">
        <v>48.371516219567908</v>
      </c>
      <c r="J12" s="182"/>
      <c r="K12" s="196" t="s">
        <v>191</v>
      </c>
      <c r="L12" s="197">
        <v>0.75867343021964717</v>
      </c>
      <c r="M12" s="198" t="s">
        <v>50</v>
      </c>
      <c r="N12" s="187" t="s">
        <v>192</v>
      </c>
      <c r="O12" s="188">
        <v>0.25301833279911179</v>
      </c>
      <c r="P12" s="186"/>
      <c r="Q12" s="182"/>
      <c r="R12" s="173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</row>
    <row r="13" spans="1:43" x14ac:dyDescent="0.35">
      <c r="A13" s="170"/>
      <c r="B13" s="180"/>
      <c r="C13" s="180"/>
      <c r="D13" s="181"/>
      <c r="E13" s="182"/>
      <c r="F13" s="180"/>
      <c r="G13" s="182"/>
      <c r="H13" s="182" t="s">
        <v>134</v>
      </c>
      <c r="I13" s="183">
        <v>10.126848052372365</v>
      </c>
      <c r="J13" s="182"/>
      <c r="K13" s="182" t="s">
        <v>193</v>
      </c>
      <c r="L13" s="184">
        <v>0.79853472926530467</v>
      </c>
      <c r="M13" s="185"/>
      <c r="N13" s="187" t="s">
        <v>194</v>
      </c>
      <c r="O13" s="186">
        <v>20.217128886379328</v>
      </c>
      <c r="P13" s="186" t="s">
        <v>195</v>
      </c>
      <c r="Q13" s="180">
        <v>25.317782865850035</v>
      </c>
      <c r="R13" s="173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453E-171D-46E2-91C4-E599172BB569}">
  <dimension ref="A1:S46"/>
  <sheetViews>
    <sheetView workbookViewId="0">
      <selection activeCell="A13" sqref="A13"/>
    </sheetView>
  </sheetViews>
  <sheetFormatPr defaultRowHeight="14.5" x14ac:dyDescent="0.35"/>
  <cols>
    <col min="1" max="1" width="26.81640625" style="170" customWidth="1"/>
    <col min="2" max="2" width="22.6328125" style="170" customWidth="1"/>
    <col min="3" max="3" width="12.453125" style="170" customWidth="1"/>
    <col min="4" max="4" width="15.08984375" style="170" customWidth="1"/>
    <col min="5" max="5" width="29.36328125" style="170" customWidth="1"/>
    <col min="6" max="6" width="20.90625" style="170" customWidth="1"/>
    <col min="7" max="7" width="17" style="170" customWidth="1"/>
    <col min="8" max="8" width="15.26953125" style="170" customWidth="1"/>
    <col min="9" max="9" width="14.453125" style="170" customWidth="1"/>
    <col min="10" max="10" width="16.1796875" style="170" customWidth="1"/>
    <col min="11" max="11" width="15.1796875" style="170" customWidth="1"/>
    <col min="12" max="12" width="17.36328125" style="170" customWidth="1"/>
    <col min="13" max="13" width="15.54296875" style="170" customWidth="1"/>
    <col min="14" max="14" width="22.1796875" style="170" customWidth="1"/>
    <col min="15" max="15" width="21.81640625" style="170" customWidth="1"/>
    <col min="16" max="16" width="21.54296875" style="170" customWidth="1"/>
    <col min="17" max="17" width="16" style="170" customWidth="1"/>
    <col min="18" max="18" width="17.81640625" style="170" customWidth="1"/>
    <col min="19" max="19" width="18.08984375" style="170" customWidth="1"/>
    <col min="20" max="20" width="15.54296875" style="170" customWidth="1"/>
    <col min="21" max="16384" width="8.7265625" style="170"/>
  </cols>
  <sheetData>
    <row r="1" spans="1:19" ht="14" customHeight="1" x14ac:dyDescent="0.4">
      <c r="A1" s="254" t="s">
        <v>49</v>
      </c>
      <c r="B1" s="255" t="s">
        <v>1</v>
      </c>
      <c r="C1" s="256" t="s">
        <v>2</v>
      </c>
      <c r="D1" s="257" t="s">
        <v>3</v>
      </c>
      <c r="E1" s="258" t="s">
        <v>82</v>
      </c>
      <c r="F1" s="257" t="s">
        <v>83</v>
      </c>
      <c r="G1" s="257" t="s">
        <v>84</v>
      </c>
      <c r="H1" s="259" t="s">
        <v>85</v>
      </c>
      <c r="I1" s="257" t="s">
        <v>86</v>
      </c>
      <c r="J1" s="257" t="s">
        <v>87</v>
      </c>
      <c r="K1" s="257" t="s">
        <v>88</v>
      </c>
      <c r="L1" s="260" t="s">
        <v>4</v>
      </c>
      <c r="M1" s="257" t="s">
        <v>5</v>
      </c>
      <c r="N1" s="258" t="s">
        <v>6</v>
      </c>
      <c r="O1" s="258" t="s">
        <v>92</v>
      </c>
      <c r="P1" s="171"/>
      <c r="Q1" s="171"/>
      <c r="R1" s="171"/>
    </row>
    <row r="2" spans="1:19" ht="14" customHeight="1" x14ac:dyDescent="0.4">
      <c r="A2" s="254" t="s">
        <v>227</v>
      </c>
      <c r="B2" s="23"/>
      <c r="C2" s="204"/>
      <c r="D2" s="205"/>
      <c r="E2" s="206"/>
      <c r="F2" s="205"/>
      <c r="G2" s="205"/>
      <c r="H2" s="207"/>
      <c r="I2" s="205"/>
      <c r="J2" s="205"/>
      <c r="K2" s="205"/>
      <c r="L2" s="208"/>
      <c r="M2" s="205"/>
      <c r="N2" s="206"/>
      <c r="O2" s="206"/>
    </row>
    <row r="3" spans="1:19" ht="14" customHeight="1" x14ac:dyDescent="0.35">
      <c r="A3" s="2" t="s">
        <v>228</v>
      </c>
      <c r="B3" s="255" t="s">
        <v>18</v>
      </c>
      <c r="C3" s="204"/>
      <c r="D3" s="205"/>
      <c r="E3" s="206"/>
      <c r="F3" s="205"/>
      <c r="G3" s="205"/>
      <c r="H3" s="207"/>
      <c r="I3" s="205"/>
      <c r="J3" s="205"/>
      <c r="K3" s="205"/>
      <c r="L3" s="208"/>
      <c r="M3" s="205"/>
      <c r="N3" s="206"/>
      <c r="O3" s="206"/>
      <c r="Q3" s="209"/>
      <c r="R3" s="266">
        <v>2026</v>
      </c>
      <c r="S3" s="99" t="s">
        <v>50</v>
      </c>
    </row>
    <row r="4" spans="1:19" ht="14" customHeight="1" x14ac:dyDescent="0.35">
      <c r="A4" s="2" t="s">
        <v>229</v>
      </c>
      <c r="B4" s="202" t="s">
        <v>230</v>
      </c>
      <c r="C4" s="174">
        <v>44771</v>
      </c>
      <c r="D4" s="175">
        <v>235000</v>
      </c>
      <c r="E4" s="173" t="s">
        <v>97</v>
      </c>
      <c r="F4" s="175">
        <v>235000</v>
      </c>
      <c r="G4" s="175">
        <v>103400</v>
      </c>
      <c r="H4" s="176">
        <v>44</v>
      </c>
      <c r="I4" s="175">
        <v>206801</v>
      </c>
      <c r="J4" s="175">
        <v>43141</v>
      </c>
      <c r="K4" s="175">
        <v>14942</v>
      </c>
      <c r="L4" s="210">
        <v>0.62</v>
      </c>
      <c r="M4" s="175">
        <v>69582.258064516136</v>
      </c>
      <c r="N4" s="200" t="s">
        <v>11</v>
      </c>
      <c r="O4" s="33">
        <v>201</v>
      </c>
      <c r="Q4" s="100" t="s">
        <v>12</v>
      </c>
      <c r="R4" s="267" t="s">
        <v>13</v>
      </c>
      <c r="S4" s="102" t="s">
        <v>14</v>
      </c>
    </row>
    <row r="5" spans="1:19" ht="14" customHeight="1" x14ac:dyDescent="0.35">
      <c r="B5" s="202" t="s">
        <v>231</v>
      </c>
      <c r="C5" s="174">
        <v>44337</v>
      </c>
      <c r="D5" s="175">
        <v>27000</v>
      </c>
      <c r="E5" s="173" t="s">
        <v>97</v>
      </c>
      <c r="F5" s="175">
        <v>27000</v>
      </c>
      <c r="G5" s="175">
        <v>15490</v>
      </c>
      <c r="H5" s="176">
        <v>57.370370370370374</v>
      </c>
      <c r="I5" s="175">
        <v>30980</v>
      </c>
      <c r="J5" s="175">
        <v>27000</v>
      </c>
      <c r="K5" s="175">
        <v>30980</v>
      </c>
      <c r="L5" s="210">
        <v>2.74</v>
      </c>
      <c r="M5" s="175">
        <v>9854.014598540145</v>
      </c>
      <c r="N5" s="200" t="s">
        <v>11</v>
      </c>
      <c r="O5" s="33">
        <v>202</v>
      </c>
      <c r="Q5" s="103">
        <v>1</v>
      </c>
      <c r="R5" s="268">
        <f>Q5*S5</f>
        <v>20000</v>
      </c>
      <c r="S5" s="211">
        <v>20000</v>
      </c>
    </row>
    <row r="6" spans="1:19" ht="14" customHeight="1" x14ac:dyDescent="0.35">
      <c r="B6" s="202" t="s">
        <v>232</v>
      </c>
      <c r="C6" s="174">
        <v>44477</v>
      </c>
      <c r="D6" s="175">
        <v>318900</v>
      </c>
      <c r="E6" s="173" t="s">
        <v>97</v>
      </c>
      <c r="F6" s="175">
        <v>318900</v>
      </c>
      <c r="G6" s="175">
        <v>177400</v>
      </c>
      <c r="H6" s="176">
        <v>55.628723737848851</v>
      </c>
      <c r="I6" s="175">
        <v>354881</v>
      </c>
      <c r="J6" s="175">
        <v>75701</v>
      </c>
      <c r="K6" s="175">
        <v>111682</v>
      </c>
      <c r="L6" s="210">
        <v>2.69</v>
      </c>
      <c r="M6" s="175">
        <v>28141.635687732341</v>
      </c>
      <c r="N6" s="200" t="s">
        <v>11</v>
      </c>
      <c r="O6" s="33" t="s">
        <v>110</v>
      </c>
      <c r="Q6" s="103">
        <v>1.5</v>
      </c>
      <c r="R6" s="268">
        <f t="shared" ref="R6:R20" si="0">Q6*S6</f>
        <v>21000</v>
      </c>
      <c r="S6" s="211">
        <v>14000</v>
      </c>
    </row>
    <row r="7" spans="1:19" ht="14" customHeight="1" x14ac:dyDescent="0.35">
      <c r="B7" s="212" t="s">
        <v>233</v>
      </c>
      <c r="C7" s="213">
        <v>44348</v>
      </c>
      <c r="D7" s="214">
        <v>136000</v>
      </c>
      <c r="E7" s="215" t="s">
        <v>97</v>
      </c>
      <c r="F7" s="214">
        <v>136000</v>
      </c>
      <c r="G7" s="214">
        <v>71800</v>
      </c>
      <c r="H7" s="216">
        <v>52.794117647058826</v>
      </c>
      <c r="I7" s="214">
        <v>143635</v>
      </c>
      <c r="J7" s="214">
        <v>18003</v>
      </c>
      <c r="K7" s="214">
        <v>25638</v>
      </c>
      <c r="L7" s="217">
        <v>3.2749999999999999</v>
      </c>
      <c r="M7" s="214">
        <v>5497.0992366412211</v>
      </c>
      <c r="N7" s="200" t="s">
        <v>11</v>
      </c>
      <c r="O7" s="218">
        <v>201</v>
      </c>
      <c r="Q7" s="219">
        <v>2</v>
      </c>
      <c r="R7" s="268">
        <f t="shared" si="0"/>
        <v>22000</v>
      </c>
      <c r="S7" s="220">
        <v>11000</v>
      </c>
    </row>
    <row r="8" spans="1:19" ht="14" customHeight="1" x14ac:dyDescent="0.35">
      <c r="A8" s="171"/>
      <c r="B8" s="202"/>
      <c r="C8" s="221" t="s">
        <v>17</v>
      </c>
      <c r="D8" s="222">
        <v>716900</v>
      </c>
      <c r="E8" s="173"/>
      <c r="F8" s="222">
        <v>716900</v>
      </c>
      <c r="G8" s="222">
        <v>368090</v>
      </c>
      <c r="H8" s="223">
        <v>51.344678476775009</v>
      </c>
      <c r="I8" s="222">
        <v>736297</v>
      </c>
      <c r="J8" s="222">
        <v>163845</v>
      </c>
      <c r="K8" s="222">
        <v>183242</v>
      </c>
      <c r="L8" s="224">
        <v>9.3250000000000011</v>
      </c>
      <c r="M8" s="222">
        <v>17570.509383378016</v>
      </c>
      <c r="N8" s="173"/>
      <c r="O8" s="33"/>
      <c r="P8" s="173"/>
      <c r="Q8" s="103">
        <v>2.5</v>
      </c>
      <c r="R8" s="268">
        <f t="shared" si="0"/>
        <v>22500</v>
      </c>
      <c r="S8" s="211">
        <v>9000</v>
      </c>
    </row>
    <row r="9" spans="1:19" ht="14" customHeight="1" x14ac:dyDescent="0.35">
      <c r="A9" s="171"/>
      <c r="B9" s="202"/>
      <c r="C9" s="174"/>
      <c r="D9" s="175"/>
      <c r="E9" s="173"/>
      <c r="F9" s="175"/>
      <c r="G9" s="175"/>
      <c r="H9" s="176"/>
      <c r="I9" s="175"/>
      <c r="J9" s="175"/>
      <c r="K9" s="175"/>
      <c r="L9" s="210"/>
      <c r="M9" s="175"/>
      <c r="N9" s="173"/>
      <c r="O9" s="33"/>
      <c r="P9" s="173"/>
      <c r="Q9" s="103">
        <v>3</v>
      </c>
      <c r="R9" s="268">
        <f t="shared" si="0"/>
        <v>23250</v>
      </c>
      <c r="S9" s="211">
        <v>7750</v>
      </c>
    </row>
    <row r="10" spans="1:19" ht="14" customHeight="1" x14ac:dyDescent="0.35">
      <c r="B10" s="261" t="s">
        <v>234</v>
      </c>
      <c r="C10" s="225"/>
      <c r="D10" s="226"/>
      <c r="E10" s="227"/>
      <c r="F10" s="226"/>
      <c r="G10" s="226"/>
      <c r="H10" s="228"/>
      <c r="I10" s="226"/>
      <c r="J10" s="226"/>
      <c r="K10" s="226"/>
      <c r="L10" s="229"/>
      <c r="M10" s="226"/>
      <c r="N10" s="227"/>
      <c r="O10" s="230"/>
      <c r="Q10" s="231">
        <v>4</v>
      </c>
      <c r="R10" s="268">
        <f t="shared" si="0"/>
        <v>24000</v>
      </c>
      <c r="S10" s="232">
        <v>6000</v>
      </c>
    </row>
    <row r="11" spans="1:19" ht="14" customHeight="1" x14ac:dyDescent="0.35">
      <c r="B11" s="202" t="s">
        <v>235</v>
      </c>
      <c r="C11" s="174">
        <v>44494</v>
      </c>
      <c r="D11" s="175">
        <v>70000</v>
      </c>
      <c r="E11" s="173" t="s">
        <v>103</v>
      </c>
      <c r="F11" s="175">
        <v>70000</v>
      </c>
      <c r="G11" s="175">
        <v>36500</v>
      </c>
      <c r="H11" s="176">
        <v>52.142857142857146</v>
      </c>
      <c r="I11" s="175">
        <v>73006</v>
      </c>
      <c r="J11" s="175">
        <v>19802</v>
      </c>
      <c r="K11" s="175">
        <v>22808</v>
      </c>
      <c r="L11" s="210">
        <v>10.41</v>
      </c>
      <c r="M11" s="175">
        <v>1902.209414024976</v>
      </c>
      <c r="N11" s="199" t="s">
        <v>236</v>
      </c>
      <c r="O11" s="33">
        <v>201</v>
      </c>
      <c r="Q11" s="103">
        <v>5</v>
      </c>
      <c r="R11" s="268">
        <f t="shared" si="0"/>
        <v>25000</v>
      </c>
      <c r="S11" s="211">
        <v>5000</v>
      </c>
    </row>
    <row r="12" spans="1:19" ht="14" customHeight="1" x14ac:dyDescent="0.35">
      <c r="B12" s="212" t="s">
        <v>237</v>
      </c>
      <c r="C12" s="213">
        <v>44881</v>
      </c>
      <c r="D12" s="214">
        <v>190000</v>
      </c>
      <c r="E12" s="215" t="s">
        <v>97</v>
      </c>
      <c r="F12" s="214">
        <v>190000</v>
      </c>
      <c r="G12" s="214">
        <v>94800</v>
      </c>
      <c r="H12" s="176">
        <v>49.894736842105267</v>
      </c>
      <c r="I12" s="214">
        <v>189641</v>
      </c>
      <c r="J12" s="214">
        <v>51078</v>
      </c>
      <c r="K12" s="214">
        <v>50719</v>
      </c>
      <c r="L12" s="217">
        <v>16.25</v>
      </c>
      <c r="M12" s="175">
        <v>3143.2615384615383</v>
      </c>
      <c r="N12" s="200" t="s">
        <v>11</v>
      </c>
      <c r="O12" s="215">
        <v>201</v>
      </c>
      <c r="Q12" s="103">
        <v>7</v>
      </c>
      <c r="R12" s="268">
        <f t="shared" si="0"/>
        <v>26250</v>
      </c>
      <c r="S12" s="211">
        <v>3750</v>
      </c>
    </row>
    <row r="13" spans="1:19" ht="14" customHeight="1" x14ac:dyDescent="0.35">
      <c r="B13" s="202" t="s">
        <v>238</v>
      </c>
      <c r="C13" s="174">
        <v>44698</v>
      </c>
      <c r="D13" s="175">
        <v>64500</v>
      </c>
      <c r="E13" s="173" t="s">
        <v>97</v>
      </c>
      <c r="F13" s="175">
        <v>64500</v>
      </c>
      <c r="G13" s="175">
        <v>15000</v>
      </c>
      <c r="H13" s="176">
        <v>23.255813953488371</v>
      </c>
      <c r="I13" s="175">
        <v>30000</v>
      </c>
      <c r="J13" s="175">
        <v>64500</v>
      </c>
      <c r="K13" s="175">
        <v>30000</v>
      </c>
      <c r="L13" s="210">
        <v>20</v>
      </c>
      <c r="M13" s="175">
        <v>3225</v>
      </c>
      <c r="N13" s="200" t="s">
        <v>11</v>
      </c>
      <c r="O13" s="173">
        <v>202</v>
      </c>
      <c r="Q13" s="103">
        <v>10</v>
      </c>
      <c r="R13" s="268">
        <f t="shared" si="0"/>
        <v>27500</v>
      </c>
      <c r="S13" s="211">
        <v>2750</v>
      </c>
    </row>
    <row r="14" spans="1:19" ht="14" customHeight="1" x14ac:dyDescent="0.35">
      <c r="B14" s="202" t="s">
        <v>238</v>
      </c>
      <c r="C14" s="174">
        <v>45107</v>
      </c>
      <c r="D14" s="175">
        <v>66500</v>
      </c>
      <c r="E14" s="173" t="s">
        <v>97</v>
      </c>
      <c r="F14" s="175">
        <v>66500</v>
      </c>
      <c r="G14" s="175">
        <v>15000</v>
      </c>
      <c r="H14" s="176">
        <v>22.556390977443609</v>
      </c>
      <c r="I14" s="175">
        <v>30000</v>
      </c>
      <c r="J14" s="175">
        <v>66500</v>
      </c>
      <c r="K14" s="175">
        <v>30000</v>
      </c>
      <c r="L14" s="210">
        <v>20</v>
      </c>
      <c r="M14" s="175">
        <v>3325</v>
      </c>
      <c r="N14" s="200" t="s">
        <v>11</v>
      </c>
      <c r="O14" s="173">
        <v>202</v>
      </c>
      <c r="Q14" s="103">
        <v>15</v>
      </c>
      <c r="R14" s="268">
        <f t="shared" si="0"/>
        <v>30000</v>
      </c>
      <c r="S14" s="211">
        <v>2000</v>
      </c>
    </row>
    <row r="15" spans="1:19" ht="14" customHeight="1" x14ac:dyDescent="0.35">
      <c r="B15" s="233"/>
      <c r="C15" s="221" t="s">
        <v>17</v>
      </c>
      <c r="D15" s="234">
        <v>391000</v>
      </c>
      <c r="E15" s="227"/>
      <c r="F15" s="234">
        <v>391000</v>
      </c>
      <c r="G15" s="234">
        <v>161300</v>
      </c>
      <c r="H15" s="223">
        <v>41.253196930946288</v>
      </c>
      <c r="I15" s="234">
        <v>322647</v>
      </c>
      <c r="J15" s="234">
        <v>201880</v>
      </c>
      <c r="K15" s="234">
        <v>133527</v>
      </c>
      <c r="L15" s="235">
        <v>66.66</v>
      </c>
      <c r="M15" s="222">
        <v>3028.5028502850287</v>
      </c>
      <c r="N15" s="227"/>
      <c r="O15" s="227"/>
      <c r="Q15" s="103">
        <v>20</v>
      </c>
      <c r="R15" s="268">
        <f t="shared" si="0"/>
        <v>40000</v>
      </c>
      <c r="S15" s="211">
        <v>2000</v>
      </c>
    </row>
    <row r="16" spans="1:19" ht="14" customHeight="1" x14ac:dyDescent="0.35">
      <c r="B16" s="233"/>
      <c r="C16" s="225"/>
      <c r="D16" s="226"/>
      <c r="E16" s="227"/>
      <c r="F16" s="226"/>
      <c r="G16" s="226"/>
      <c r="H16" s="176"/>
      <c r="I16" s="226"/>
      <c r="J16" s="226"/>
      <c r="K16" s="226"/>
      <c r="L16" s="229"/>
      <c r="M16" s="226"/>
      <c r="N16" s="227"/>
      <c r="O16" s="227"/>
      <c r="Q16" s="103">
        <v>25</v>
      </c>
      <c r="R16" s="268">
        <f t="shared" si="0"/>
        <v>50000</v>
      </c>
      <c r="S16" s="211">
        <v>2000</v>
      </c>
    </row>
    <row r="17" spans="1:19" ht="14" customHeight="1" x14ac:dyDescent="0.35">
      <c r="B17" s="255" t="s">
        <v>239</v>
      </c>
      <c r="C17" s="225"/>
      <c r="D17" s="226"/>
      <c r="E17" s="227"/>
      <c r="F17" s="226"/>
      <c r="G17" s="226"/>
      <c r="H17" s="176"/>
      <c r="I17" s="226"/>
      <c r="J17" s="226"/>
      <c r="K17" s="226"/>
      <c r="L17" s="229"/>
      <c r="M17" s="226"/>
      <c r="N17" s="227"/>
      <c r="O17" s="227"/>
      <c r="Q17" s="103">
        <v>30</v>
      </c>
      <c r="R17" s="268">
        <f t="shared" si="0"/>
        <v>60000</v>
      </c>
      <c r="S17" s="211">
        <v>2000</v>
      </c>
    </row>
    <row r="18" spans="1:19" ht="14" customHeight="1" x14ac:dyDescent="0.35">
      <c r="B18" s="233" t="s">
        <v>240</v>
      </c>
      <c r="C18" s="225">
        <v>44964</v>
      </c>
      <c r="D18" s="226">
        <v>64900</v>
      </c>
      <c r="E18" s="227" t="s">
        <v>97</v>
      </c>
      <c r="F18" s="226">
        <v>64900</v>
      </c>
      <c r="G18" s="226">
        <v>17100</v>
      </c>
      <c r="H18" s="176">
        <v>26.348228043143294</v>
      </c>
      <c r="I18" s="226">
        <v>34240</v>
      </c>
      <c r="J18" s="226">
        <v>64900</v>
      </c>
      <c r="K18" s="226">
        <v>34240</v>
      </c>
      <c r="L18" s="229">
        <v>21.2</v>
      </c>
      <c r="M18" s="175">
        <v>3061.3207547169814</v>
      </c>
      <c r="N18" s="200" t="s">
        <v>11</v>
      </c>
      <c r="O18" s="227">
        <v>201</v>
      </c>
      <c r="Q18" s="103">
        <v>40</v>
      </c>
      <c r="R18" s="268">
        <f t="shared" si="0"/>
        <v>60000</v>
      </c>
      <c r="S18" s="211">
        <v>1500</v>
      </c>
    </row>
    <row r="19" spans="1:19" ht="14" customHeight="1" x14ac:dyDescent="0.35">
      <c r="B19" s="202" t="s">
        <v>240</v>
      </c>
      <c r="C19" s="174">
        <v>45390</v>
      </c>
      <c r="D19" s="175">
        <v>44750</v>
      </c>
      <c r="E19" s="173" t="s">
        <v>97</v>
      </c>
      <c r="F19" s="175">
        <v>44750</v>
      </c>
      <c r="G19" s="175">
        <v>17100</v>
      </c>
      <c r="H19" s="176">
        <v>38.212290502793294</v>
      </c>
      <c r="I19" s="175">
        <v>34240</v>
      </c>
      <c r="J19" s="175">
        <v>44750</v>
      </c>
      <c r="K19" s="175">
        <v>34240</v>
      </c>
      <c r="L19" s="210">
        <v>21.2</v>
      </c>
      <c r="M19" s="175">
        <v>2110.8490566037735</v>
      </c>
      <c r="N19" s="200" t="s">
        <v>11</v>
      </c>
      <c r="O19" s="173">
        <v>201</v>
      </c>
      <c r="P19" s="17"/>
      <c r="Q19" s="106">
        <v>50</v>
      </c>
      <c r="R19" s="268">
        <f t="shared" si="0"/>
        <v>75000</v>
      </c>
      <c r="S19" s="211">
        <v>1500</v>
      </c>
    </row>
    <row r="20" spans="1:19" ht="14" customHeight="1" x14ac:dyDescent="0.35">
      <c r="B20" s="202" t="s">
        <v>241</v>
      </c>
      <c r="C20" s="174">
        <v>44749</v>
      </c>
      <c r="D20" s="175">
        <v>106000</v>
      </c>
      <c r="E20" s="173" t="s">
        <v>97</v>
      </c>
      <c r="F20" s="175">
        <v>106000</v>
      </c>
      <c r="G20" s="175">
        <v>41900</v>
      </c>
      <c r="H20" s="176">
        <v>39.528301886792455</v>
      </c>
      <c r="I20" s="175">
        <v>83800</v>
      </c>
      <c r="J20" s="175">
        <v>106000</v>
      </c>
      <c r="K20" s="175">
        <v>70000</v>
      </c>
      <c r="L20" s="210">
        <v>25</v>
      </c>
      <c r="M20" s="175">
        <v>4240</v>
      </c>
      <c r="N20" s="200" t="s">
        <v>11</v>
      </c>
      <c r="O20" s="33" t="s">
        <v>242</v>
      </c>
      <c r="Q20" s="106">
        <v>100</v>
      </c>
      <c r="R20" s="268">
        <f t="shared" si="0"/>
        <v>100000</v>
      </c>
      <c r="S20" s="211">
        <v>1000</v>
      </c>
    </row>
    <row r="21" spans="1:19" ht="14" customHeight="1" x14ac:dyDescent="0.35">
      <c r="B21" s="202" t="s">
        <v>243</v>
      </c>
      <c r="C21" s="174">
        <v>44316</v>
      </c>
      <c r="D21" s="175">
        <v>69000</v>
      </c>
      <c r="E21" s="173" t="s">
        <v>97</v>
      </c>
      <c r="F21" s="175">
        <v>69000</v>
      </c>
      <c r="G21" s="175">
        <v>46300</v>
      </c>
      <c r="H21" s="176">
        <v>67.101449275362327</v>
      </c>
      <c r="I21" s="175">
        <v>92500</v>
      </c>
      <c r="J21" s="175">
        <v>69000</v>
      </c>
      <c r="K21" s="175">
        <v>92500</v>
      </c>
      <c r="L21" s="210">
        <v>30</v>
      </c>
      <c r="M21" s="175">
        <v>2300</v>
      </c>
      <c r="N21" s="200" t="s">
        <v>11</v>
      </c>
      <c r="O21" s="33" t="s">
        <v>244</v>
      </c>
    </row>
    <row r="22" spans="1:19" ht="14" customHeight="1" x14ac:dyDescent="0.35">
      <c r="B22" s="233" t="s">
        <v>245</v>
      </c>
      <c r="C22" s="225">
        <v>44999</v>
      </c>
      <c r="D22" s="226">
        <v>83000</v>
      </c>
      <c r="E22" s="173" t="s">
        <v>103</v>
      </c>
      <c r="F22" s="226">
        <v>83000</v>
      </c>
      <c r="G22" s="226">
        <v>59900</v>
      </c>
      <c r="H22" s="176">
        <v>72.168674698795172</v>
      </c>
      <c r="I22" s="226">
        <v>119308</v>
      </c>
      <c r="J22" s="226">
        <v>83000</v>
      </c>
      <c r="K22" s="226">
        <v>119308</v>
      </c>
      <c r="L22" s="229">
        <v>31.14</v>
      </c>
      <c r="M22" s="175">
        <v>2665.3821451509311</v>
      </c>
      <c r="N22" s="236" t="s">
        <v>246</v>
      </c>
      <c r="O22" s="227">
        <v>202</v>
      </c>
      <c r="P22" s="172"/>
      <c r="Q22" s="21"/>
    </row>
    <row r="23" spans="1:19" ht="14" customHeight="1" x14ac:dyDescent="0.35">
      <c r="B23" s="237"/>
      <c r="C23" s="181" t="s">
        <v>17</v>
      </c>
      <c r="D23" s="182">
        <v>367650</v>
      </c>
      <c r="E23" s="180"/>
      <c r="F23" s="182">
        <v>367650</v>
      </c>
      <c r="G23" s="182">
        <v>182300</v>
      </c>
      <c r="H23" s="223">
        <v>49.585203318373452</v>
      </c>
      <c r="I23" s="182">
        <v>364088</v>
      </c>
      <c r="J23" s="182">
        <v>367650</v>
      </c>
      <c r="K23" s="182">
        <v>350288</v>
      </c>
      <c r="L23" s="238">
        <v>128.54000000000002</v>
      </c>
      <c r="M23" s="222">
        <v>2860.1991597946162</v>
      </c>
      <c r="N23" s="180"/>
      <c r="O23" s="180"/>
    </row>
    <row r="24" spans="1:19" ht="14" customHeight="1" x14ac:dyDescent="0.35">
      <c r="I24" s="172"/>
      <c r="L24" s="239"/>
      <c r="M24" s="6"/>
      <c r="N24" s="20"/>
      <c r="P24" s="172"/>
      <c r="Q24" s="21"/>
    </row>
    <row r="30" spans="1:19" ht="14" customHeight="1" x14ac:dyDescent="0.35">
      <c r="A30" s="53" t="s">
        <v>259</v>
      </c>
      <c r="B30" s="14" t="s">
        <v>1</v>
      </c>
      <c r="C30" s="262" t="s">
        <v>2</v>
      </c>
      <c r="D30" s="263" t="s">
        <v>3</v>
      </c>
      <c r="E30" s="264" t="s">
        <v>247</v>
      </c>
      <c r="F30" s="263" t="s">
        <v>5</v>
      </c>
      <c r="G30" s="14" t="s">
        <v>6</v>
      </c>
      <c r="H30" s="171"/>
    </row>
    <row r="31" spans="1:19" ht="14" customHeight="1" x14ac:dyDescent="0.35">
      <c r="A31" s="203" t="s">
        <v>248</v>
      </c>
      <c r="B31" s="14"/>
      <c r="C31" s="14"/>
      <c r="D31" s="14"/>
      <c r="E31" s="14"/>
      <c r="F31" s="14"/>
      <c r="G31" s="14"/>
      <c r="H31" s="171"/>
    </row>
    <row r="32" spans="1:19" ht="14" customHeight="1" x14ac:dyDescent="0.35">
      <c r="A32" s="53" t="s">
        <v>249</v>
      </c>
      <c r="B32" s="22"/>
      <c r="C32" s="22"/>
      <c r="D32" s="240" t="s">
        <v>250</v>
      </c>
      <c r="E32" s="240"/>
      <c r="G32" s="22"/>
      <c r="H32" s="3"/>
    </row>
    <row r="33" spans="2:7" ht="14" customHeight="1" x14ac:dyDescent="0.35">
      <c r="C33" s="22"/>
      <c r="D33" s="240"/>
      <c r="E33" s="240"/>
      <c r="G33" s="22"/>
    </row>
    <row r="34" spans="2:7" ht="14" customHeight="1" x14ac:dyDescent="0.35">
      <c r="B34" s="265" t="s">
        <v>251</v>
      </c>
    </row>
    <row r="35" spans="2:7" ht="14" customHeight="1" x14ac:dyDescent="0.35">
      <c r="B35" s="8" t="s">
        <v>252</v>
      </c>
      <c r="C35" s="241">
        <v>44694</v>
      </c>
      <c r="D35" s="242">
        <v>145000</v>
      </c>
      <c r="E35" s="8">
        <v>97.28</v>
      </c>
      <c r="F35" s="242">
        <f>D35/E35</f>
        <v>1490.5427631578948</v>
      </c>
      <c r="G35" s="10" t="s">
        <v>20</v>
      </c>
    </row>
    <row r="36" spans="2:7" ht="14" customHeight="1" x14ac:dyDescent="0.35">
      <c r="B36" s="8" t="s">
        <v>253</v>
      </c>
      <c r="C36" s="241">
        <v>43746</v>
      </c>
      <c r="D36" s="242">
        <v>48800</v>
      </c>
      <c r="E36" s="8">
        <v>34</v>
      </c>
      <c r="F36" s="242">
        <f t="shared" ref="F36:F38" si="1">D36/E36</f>
        <v>1435.2941176470588</v>
      </c>
      <c r="G36" s="200" t="s">
        <v>254</v>
      </c>
    </row>
    <row r="37" spans="2:7" ht="14" customHeight="1" x14ac:dyDescent="0.35">
      <c r="B37" s="8" t="s">
        <v>255</v>
      </c>
      <c r="C37" s="241">
        <v>43171</v>
      </c>
      <c r="D37" s="242">
        <v>16500</v>
      </c>
      <c r="E37" s="8">
        <v>11.6</v>
      </c>
      <c r="F37" s="242">
        <f t="shared" si="1"/>
        <v>1422.4137931034484</v>
      </c>
      <c r="G37" s="200" t="s">
        <v>254</v>
      </c>
    </row>
    <row r="38" spans="2:7" ht="14" customHeight="1" x14ac:dyDescent="0.35">
      <c r="D38" s="243">
        <f>SUM(D34:D37)</f>
        <v>210300</v>
      </c>
      <c r="E38" s="244">
        <f>SUM(E34:E37)</f>
        <v>142.88</v>
      </c>
      <c r="F38" s="245">
        <f t="shared" si="1"/>
        <v>1471.8645016797313</v>
      </c>
      <c r="G38" s="246" t="s">
        <v>50</v>
      </c>
    </row>
    <row r="39" spans="2:7" ht="14" customHeight="1" x14ac:dyDescent="0.35">
      <c r="F39" s="242"/>
    </row>
    <row r="41" spans="2:7" ht="14" customHeight="1" x14ac:dyDescent="0.35">
      <c r="B41" s="265" t="s">
        <v>256</v>
      </c>
    </row>
    <row r="42" spans="2:7" ht="14" customHeight="1" x14ac:dyDescent="0.35">
      <c r="B42" s="8" t="s">
        <v>241</v>
      </c>
      <c r="C42" s="247">
        <v>44749</v>
      </c>
      <c r="D42" s="242">
        <v>106000</v>
      </c>
      <c r="E42" s="8">
        <v>20</v>
      </c>
      <c r="F42" s="242">
        <f>D42/E42</f>
        <v>5300</v>
      </c>
      <c r="G42" s="200" t="s">
        <v>254</v>
      </c>
    </row>
    <row r="43" spans="2:7" ht="14" customHeight="1" x14ac:dyDescent="0.35">
      <c r="B43" s="8" t="s">
        <v>243</v>
      </c>
      <c r="C43" s="247">
        <v>44316</v>
      </c>
      <c r="D43" s="242">
        <v>69000</v>
      </c>
      <c r="E43" s="8">
        <v>30</v>
      </c>
      <c r="F43" s="242">
        <f>D43/E43</f>
        <v>2300</v>
      </c>
      <c r="G43" s="200" t="s">
        <v>254</v>
      </c>
    </row>
    <row r="44" spans="2:7" ht="14" customHeight="1" x14ac:dyDescent="0.35">
      <c r="B44" s="11" t="s">
        <v>257</v>
      </c>
      <c r="C44" s="248">
        <v>43880</v>
      </c>
      <c r="D44" s="249">
        <v>31000</v>
      </c>
      <c r="E44" s="250">
        <v>2</v>
      </c>
      <c r="F44" s="242">
        <f>D44/E44</f>
        <v>15500</v>
      </c>
      <c r="G44" s="200" t="s">
        <v>254</v>
      </c>
    </row>
    <row r="45" spans="2:7" ht="14" customHeight="1" x14ac:dyDescent="0.35">
      <c r="D45" s="251">
        <f>SUM(D42:D44)</f>
        <v>206000</v>
      </c>
      <c r="E45" s="252">
        <f>SUM(E42:E44)</f>
        <v>52</v>
      </c>
      <c r="F45" s="245">
        <f>D45/E45</f>
        <v>3961.5384615384614</v>
      </c>
      <c r="G45" s="246" t="s">
        <v>50</v>
      </c>
    </row>
    <row r="46" spans="2:7" ht="14" customHeight="1" x14ac:dyDescent="0.35">
      <c r="F46" s="253" t="s">
        <v>258</v>
      </c>
      <c r="G46" s="246" t="s">
        <v>50</v>
      </c>
    </row>
  </sheetData>
  <mergeCells count="1">
    <mergeCell ref="D32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2026 Residential Land Table</vt:lpstr>
      <vt:lpstr>2026 Waterfront FF Values</vt:lpstr>
      <vt:lpstr>2026 Residential ECF</vt:lpstr>
      <vt:lpstr>2026 Stueben ECF</vt:lpstr>
      <vt:lpstr>2026 Watefront ECF</vt:lpstr>
      <vt:lpstr>2026 AG ECF</vt:lpstr>
      <vt:lpstr>2026 Commercial ECF</vt:lpstr>
      <vt:lpstr>2026 Commercial Land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Inwood Assessor</dc:creator>
  <cp:lastModifiedBy>Inwood Assessor</cp:lastModifiedBy>
  <dcterms:created xsi:type="dcterms:W3CDTF">2026-02-18T13:50:29Z</dcterms:created>
  <dcterms:modified xsi:type="dcterms:W3CDTF">2026-02-18T20:27:18Z</dcterms:modified>
</cp:coreProperties>
</file>